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360" windowWidth="19440" windowHeight="10350" tabRatio="850"/>
  </bookViews>
  <sheets>
    <sheet name="Cap Table" sheetId="33" r:id="rId1"/>
    <sheet name="Pro Forma Series A" sheetId="34" r:id="rId2"/>
    <sheet name="Liq Pref - Non-Part" sheetId="35" r:id="rId3"/>
  </sheets>
  <definedNames>
    <definedName name="AEffective">'Liq Pref - Non-Part'!$F$7</definedName>
    <definedName name="AInflection">'Liq Pref - Non-Part'!$C$20</definedName>
    <definedName name="APerSharePreference">'Liq Pref - Non-Part'!$D$7</definedName>
    <definedName name="APreference">'Liq Pref - Non-Part'!$E$7</definedName>
    <definedName name="AShares">'Liq Pref - Non-Part'!$C$7</definedName>
    <definedName name="BEffective">'Liq Pref - Non-Part'!$F$8</definedName>
    <definedName name="BInflection">'Liq Pref - Non-Part'!$C$21</definedName>
    <definedName name="BPerSharePreference">'Liq Pref - Non-Part'!$D$8</definedName>
    <definedName name="BPreference">'Liq Pref - Non-Part'!$E$8</definedName>
    <definedName name="BShares">'Liq Pref - Non-Part'!$C$8</definedName>
    <definedName name="CEffective">'Liq Pref - Non-Part'!$F$9</definedName>
    <definedName name="CInflection">'Liq Pref - Non-Part'!$C$22</definedName>
    <definedName name="CPerSharePreference">'Liq Pref - Non-Part'!$D$9</definedName>
    <definedName name="CPreference">'Liq Pref - Non-Part'!$E$9</definedName>
    <definedName name="CShares">'Liq Pref - Non-Part'!$C$9</definedName>
    <definedName name="DEffective">'Liq Pref - Non-Part'!$F$10</definedName>
    <definedName name="DInflection">'Liq Pref - Non-Part'!$C$23</definedName>
    <definedName name="DPerSharePreference">'Liq Pref - Non-Part'!$D$10</definedName>
    <definedName name="DPreference">'Liq Pref - Non-Part'!$E$10</definedName>
    <definedName name="DShares">'Liq Pref - Non-Part'!$C$10</definedName>
    <definedName name="EffectivePreference">'Liq Pref - Non-Part'!$F$11</definedName>
    <definedName name="PostPreferenceCapitalization">'Liq Pref - Non-Part'!$C$17</definedName>
    <definedName name="PostPreferencePerShare">'Liq Pref - Non-Part'!$C$16</definedName>
    <definedName name="PostPreferenceProceeds">'Liq Pref - Non-Part'!$C$15</definedName>
    <definedName name="Proceeds">'Liq Pref - Non-Part'!$C$14</definedName>
    <definedName name="TotalCapitalization">'Liq Pref - Non-Part'!$C$11</definedName>
  </definedNames>
  <calcPr calcId="145621" iterate="1" iterateCount="1000"/>
</workbook>
</file>

<file path=xl/calcChain.xml><?xml version="1.0" encoding="utf-8"?>
<calcChain xmlns="http://schemas.openxmlformats.org/spreadsheetml/2006/main">
  <c r="D31" i="34" l="1"/>
  <c r="K11" i="34"/>
  <c r="C23" i="35" l="1"/>
  <c r="K8" i="34" l="1"/>
  <c r="K15" i="34"/>
  <c r="K9" i="34"/>
  <c r="K10" i="34"/>
  <c r="K12" i="34"/>
  <c r="K13" i="34"/>
  <c r="K14" i="34"/>
  <c r="K16" i="34"/>
  <c r="K17" i="34"/>
  <c r="K18" i="34"/>
  <c r="K19" i="34"/>
  <c r="L19" i="34" s="1"/>
  <c r="K24" i="34"/>
  <c r="F23" i="34"/>
  <c r="J23" i="34"/>
  <c r="I23" i="34"/>
  <c r="D43" i="34"/>
  <c r="D46" i="34" s="1"/>
  <c r="F21" i="34"/>
  <c r="F22" i="34"/>
  <c r="F10" i="34"/>
  <c r="F11" i="34"/>
  <c r="F12" i="34"/>
  <c r="F13" i="34"/>
  <c r="F14" i="34"/>
  <c r="F15" i="34"/>
  <c r="F16" i="34"/>
  <c r="F17" i="34"/>
  <c r="F18" i="34"/>
  <c r="F19" i="34"/>
  <c r="F24" i="34"/>
  <c r="I9" i="34"/>
  <c r="J9" i="34"/>
  <c r="I10" i="34"/>
  <c r="L10" i="34" s="1"/>
  <c r="J10" i="34"/>
  <c r="I11" i="34"/>
  <c r="J11" i="34"/>
  <c r="I12" i="34"/>
  <c r="L12" i="34" s="1"/>
  <c r="J12" i="34"/>
  <c r="I13" i="34"/>
  <c r="L13" i="34" s="1"/>
  <c r="J13" i="34"/>
  <c r="I14" i="34"/>
  <c r="L14" i="34" s="1"/>
  <c r="J14" i="34"/>
  <c r="I15" i="34"/>
  <c r="J15" i="34"/>
  <c r="L15" i="34" s="1"/>
  <c r="I16" i="34"/>
  <c r="L16" i="34" s="1"/>
  <c r="J16" i="34"/>
  <c r="I17" i="34"/>
  <c r="L17" i="34" s="1"/>
  <c r="J17" i="34"/>
  <c r="I18" i="34"/>
  <c r="J18" i="34"/>
  <c r="L18" i="34"/>
  <c r="I19" i="34"/>
  <c r="J19" i="34"/>
  <c r="I8" i="34"/>
  <c r="J8" i="34"/>
  <c r="C11" i="35"/>
  <c r="E10" i="35"/>
  <c r="E9" i="35"/>
  <c r="E8" i="35"/>
  <c r="C20" i="35"/>
  <c r="F7" i="35"/>
  <c r="C21" i="35"/>
  <c r="F8" i="35"/>
  <c r="C22" i="35"/>
  <c r="F9" i="35"/>
  <c r="F10" i="35"/>
  <c r="F11" i="35" s="1"/>
  <c r="C15" i="35" s="1"/>
  <c r="E6" i="35"/>
  <c r="E7" i="35"/>
  <c r="E11" i="35"/>
  <c r="F8" i="34"/>
  <c r="F9" i="34"/>
  <c r="F20" i="34"/>
  <c r="I24" i="34"/>
  <c r="J20" i="34"/>
  <c r="J21" i="34"/>
  <c r="J22" i="34"/>
  <c r="I20" i="34"/>
  <c r="I21" i="34"/>
  <c r="I22" i="34"/>
  <c r="D25" i="34"/>
  <c r="E25" i="34"/>
  <c r="C25" i="33"/>
  <c r="G11" i="33"/>
  <c r="J11" i="33" s="1"/>
  <c r="I11" i="33"/>
  <c r="G12" i="33"/>
  <c r="J12" i="33" s="1"/>
  <c r="I12" i="33"/>
  <c r="G13" i="33"/>
  <c r="J13" i="33" s="1"/>
  <c r="I13" i="33"/>
  <c r="G9" i="33"/>
  <c r="I9" i="33"/>
  <c r="G10" i="33"/>
  <c r="J10" i="33" s="1"/>
  <c r="I10" i="33"/>
  <c r="G14" i="33"/>
  <c r="L14" i="33" s="1"/>
  <c r="I14" i="33"/>
  <c r="G15" i="33"/>
  <c r="L15" i="33" s="1"/>
  <c r="I15" i="33"/>
  <c r="G16" i="33"/>
  <c r="L16" i="33" s="1"/>
  <c r="I16" i="33"/>
  <c r="G17" i="33"/>
  <c r="L17" i="33" s="1"/>
  <c r="I17" i="33"/>
  <c r="G18" i="33"/>
  <c r="L18" i="33" s="1"/>
  <c r="I18" i="33"/>
  <c r="G19" i="33"/>
  <c r="L19" i="33" s="1"/>
  <c r="I19" i="33"/>
  <c r="G20" i="33"/>
  <c r="L20" i="33" s="1"/>
  <c r="I20" i="33"/>
  <c r="G21" i="33"/>
  <c r="L21" i="33" s="1"/>
  <c r="I21" i="33"/>
  <c r="G22" i="33"/>
  <c r="L22" i="33" s="1"/>
  <c r="I22" i="33"/>
  <c r="G23" i="33"/>
  <c r="L23" i="33" s="1"/>
  <c r="I23" i="33"/>
  <c r="G24" i="33"/>
  <c r="L24" i="33" s="1"/>
  <c r="I24" i="33"/>
  <c r="L10" i="33"/>
  <c r="H25" i="33"/>
  <c r="I25" i="33"/>
  <c r="D25" i="33"/>
  <c r="E25" i="33"/>
  <c r="F25" i="33"/>
  <c r="J18" i="33" l="1"/>
  <c r="L12" i="33"/>
  <c r="L11" i="33"/>
  <c r="J9" i="33"/>
  <c r="L9" i="33"/>
  <c r="L8" i="34"/>
  <c r="D44" i="34"/>
  <c r="D45" i="34" s="1"/>
  <c r="L11" i="34"/>
  <c r="L9" i="34"/>
  <c r="G10" i="35"/>
  <c r="H10" i="35" s="1"/>
  <c r="I10" i="35" s="1"/>
  <c r="C17" i="35"/>
  <c r="C16" i="35" s="1"/>
  <c r="G9" i="35"/>
  <c r="H9" i="35" s="1"/>
  <c r="I9" i="35" s="1"/>
  <c r="F25" i="34"/>
  <c r="I25" i="34"/>
  <c r="J17" i="33"/>
  <c r="L13" i="33"/>
  <c r="G25" i="33"/>
  <c r="J21" i="33"/>
  <c r="J22" i="33"/>
  <c r="J14" i="33"/>
  <c r="J23" i="33"/>
  <c r="J19" i="33"/>
  <c r="J15" i="33"/>
  <c r="J24" i="33"/>
  <c r="J20" i="33"/>
  <c r="J16" i="33"/>
  <c r="L25" i="33" l="1"/>
  <c r="M10" i="33" s="1"/>
  <c r="M24" i="33"/>
  <c r="G8" i="35"/>
  <c r="H8" i="35" s="1"/>
  <c r="I8" i="35" s="1"/>
  <c r="G6" i="35"/>
  <c r="H6" i="35" s="1"/>
  <c r="G7" i="35"/>
  <c r="H7" i="35" s="1"/>
  <c r="I7" i="35" s="1"/>
  <c r="G23" i="34"/>
  <c r="G22" i="34"/>
  <c r="G13" i="34"/>
  <c r="G17" i="34"/>
  <c r="G20" i="34"/>
  <c r="G15" i="34"/>
  <c r="G12" i="34"/>
  <c r="G16" i="34"/>
  <c r="G9" i="34"/>
  <c r="G10" i="34"/>
  <c r="G14" i="34"/>
  <c r="G18" i="34"/>
  <c r="G11" i="34"/>
  <c r="G19" i="34"/>
  <c r="G21" i="34"/>
  <c r="G24" i="34"/>
  <c r="G8" i="34"/>
  <c r="M18" i="33"/>
  <c r="M16" i="33"/>
  <c r="M11" i="33"/>
  <c r="M21" i="33"/>
  <c r="J25" i="33"/>
  <c r="K21" i="33" s="1"/>
  <c r="M15" i="33"/>
  <c r="M9" i="33"/>
  <c r="M14" i="33"/>
  <c r="M20" i="33"/>
  <c r="M12" i="33"/>
  <c r="M17" i="33"/>
  <c r="M19" i="33"/>
  <c r="M22" i="33"/>
  <c r="M13" i="33"/>
  <c r="M23" i="33"/>
  <c r="G11" i="35" l="1"/>
  <c r="H11" i="35"/>
  <c r="I6" i="35"/>
  <c r="G25" i="34"/>
  <c r="K20" i="33"/>
  <c r="K15" i="33"/>
  <c r="K9" i="33"/>
  <c r="K16" i="33"/>
  <c r="K12" i="33"/>
  <c r="K13" i="33"/>
  <c r="K11" i="33"/>
  <c r="K23" i="33"/>
  <c r="K19" i="33"/>
  <c r="K14" i="33"/>
  <c r="K17" i="33"/>
  <c r="K18" i="33"/>
  <c r="M25" i="33"/>
  <c r="K10" i="33"/>
  <c r="K24" i="33"/>
  <c r="K22" i="33"/>
  <c r="K25" i="33" l="1"/>
  <c r="M8" i="34"/>
  <c r="M9" i="34"/>
  <c r="M10" i="34"/>
  <c r="M11" i="34"/>
  <c r="M12" i="34"/>
  <c r="M13" i="34"/>
  <c r="M14" i="34"/>
  <c r="M15" i="34"/>
  <c r="M16" i="34"/>
  <c r="M17" i="34"/>
  <c r="M18" i="34"/>
  <c r="M19" i="34"/>
  <c r="K20" i="34"/>
  <c r="L20" i="34"/>
  <c r="M20" i="34"/>
  <c r="K21" i="34"/>
  <c r="L21" i="34"/>
  <c r="M21" i="34"/>
  <c r="K22" i="34"/>
  <c r="L22" i="34"/>
  <c r="M22" i="34"/>
  <c r="K23" i="34"/>
  <c r="L23" i="34"/>
  <c r="M23" i="34"/>
  <c r="J24" i="34"/>
  <c r="L24" i="34"/>
  <c r="M24" i="34"/>
  <c r="J25" i="34"/>
  <c r="K25" i="34"/>
  <c r="L25" i="34"/>
  <c r="M25" i="34"/>
  <c r="D32" i="34"/>
  <c r="D33" i="34"/>
  <c r="D34" i="34"/>
  <c r="D35" i="34"/>
  <c r="D36" i="34"/>
  <c r="E40" i="34"/>
  <c r="F40" i="34"/>
  <c r="E41" i="34"/>
  <c r="F41" i="34"/>
  <c r="E42" i="34"/>
  <c r="F42" i="34"/>
  <c r="E43" i="34"/>
  <c r="F43" i="34"/>
  <c r="E44" i="34"/>
  <c r="F44" i="34"/>
  <c r="E45" i="34"/>
  <c r="F45" i="34"/>
</calcChain>
</file>

<file path=xl/sharedStrings.xml><?xml version="1.0" encoding="utf-8"?>
<sst xmlns="http://schemas.openxmlformats.org/spreadsheetml/2006/main" count="118" uniqueCount="82">
  <si>
    <t>Totals:</t>
  </si>
  <si>
    <t>Founder 1</t>
  </si>
  <si>
    <t>Founder 2</t>
  </si>
  <si>
    <t>Employee 1</t>
  </si>
  <si>
    <t>Employee 2</t>
  </si>
  <si>
    <t>Employee 3</t>
  </si>
  <si>
    <t>Employee 4</t>
  </si>
  <si>
    <t>Outstanding Shares of Common Stock</t>
  </si>
  <si>
    <t>Outstanding Shares of Series A Preferred Stock</t>
  </si>
  <si>
    <t>Outstanding Shares of Series B Preferred Stock</t>
  </si>
  <si>
    <t>Shares</t>
  </si>
  <si>
    <t>Common Stock</t>
  </si>
  <si>
    <t>Plan Reserve</t>
  </si>
  <si>
    <t>Series A Preferred Stock</t>
  </si>
  <si>
    <t>Outstanding Options to Purchase Common Stock</t>
  </si>
  <si>
    <t>Outstanding Warrants to Purchase Common Stock</t>
  </si>
  <si>
    <t>Employee 5</t>
  </si>
  <si>
    <t>Employee 6</t>
  </si>
  <si>
    <t>Employee 7</t>
  </si>
  <si>
    <t>Employee 8</t>
  </si>
  <si>
    <t>Employee 9</t>
  </si>
  <si>
    <t>Employee 10</t>
  </si>
  <si>
    <t>Common Stock Equivalents to Series A Preferred Stock</t>
  </si>
  <si>
    <t>Common Stock Equivalents to Series B Preferred Stock</t>
  </si>
  <si>
    <t>Name of Holder</t>
  </si>
  <si>
    <t>Total (Issued and Outstanding, As-Converted)</t>
  </si>
  <si>
    <t>Percentage (Issued and Outstanding, As-Converted)</t>
  </si>
  <si>
    <t>Conversion Ratio</t>
  </si>
  <si>
    <t>CAPITALIZATION TABLE</t>
  </si>
  <si>
    <t>PRO FORMA CAPITALIZATION OF SERIES A FINANCING</t>
  </si>
  <si>
    <t>PRE-MONEY</t>
  </si>
  <si>
    <t>Options to Purchase Common Stock</t>
  </si>
  <si>
    <t>Pre-Money Valuation</t>
  </si>
  <si>
    <t>Term sheet value</t>
  </si>
  <si>
    <t>New Money</t>
  </si>
  <si>
    <t>Price Per Share</t>
  </si>
  <si>
    <t>Pre-Money Valuation / (Pre-Money Total Capitalization + Option Plan Increase)</t>
  </si>
  <si>
    <t>New Shares</t>
  </si>
  <si>
    <t>New Money / Price Per Share</t>
  </si>
  <si>
    <t>Ownership Check</t>
  </si>
  <si>
    <t>Option Plan Check</t>
  </si>
  <si>
    <t>Confirms that Post-Money Unallocated Option Pool = Target %</t>
  </si>
  <si>
    <t>POST-MONEY</t>
  </si>
  <si>
    <t>Target Investment Amount</t>
  </si>
  <si>
    <t>Number of Shares</t>
  </si>
  <si>
    <t>Name of Proposed Investor</t>
  </si>
  <si>
    <t>LIQUIDATION PREFERENCE ANALYSIS</t>
  </si>
  <si>
    <t>Per Share Preference</t>
  </si>
  <si>
    <t>Aggregate Preference</t>
  </si>
  <si>
    <t>Effective Preference</t>
  </si>
  <si>
    <t>Post-Preference Distribution</t>
  </si>
  <si>
    <t>Aggregate Distribution</t>
  </si>
  <si>
    <t>Per Share Distribution</t>
  </si>
  <si>
    <t>Series B Preferred Stock</t>
  </si>
  <si>
    <t>Series C Preferred Stock</t>
  </si>
  <si>
    <t>Series D Preferred Stock</t>
  </si>
  <si>
    <t>Total Acquisition Proceeds</t>
  </si>
  <si>
    <t>Post-Preference Proceeds</t>
  </si>
  <si>
    <t>Post-Preference Price per Share</t>
  </si>
  <si>
    <t>Post-Preference Capitalization</t>
  </si>
  <si>
    <t>Outstanding Capitalizaiton</t>
  </si>
  <si>
    <t>Purchase Price</t>
  </si>
  <si>
    <t>Investor 1</t>
  </si>
  <si>
    <t>Investor 2</t>
  </si>
  <si>
    <t>Investor 3</t>
  </si>
  <si>
    <t>Fully Subscribed Check</t>
  </si>
  <si>
    <t>Total Committed:</t>
  </si>
  <si>
    <t>Available in Round</t>
  </si>
  <si>
    <t>Round Total:</t>
  </si>
  <si>
    <t>Total (Incl. Options)</t>
  </si>
  <si>
    <t>Percentage (Incl. Options)</t>
  </si>
  <si>
    <t>ABC COMPANY</t>
  </si>
  <si>
    <t>Series A Conversion Point</t>
  </si>
  <si>
    <t>Series B Conversion Point</t>
  </si>
  <si>
    <t>Series C Conversion Point</t>
  </si>
  <si>
    <t>Series D Conversion Point</t>
  </si>
  <si>
    <t>Confirms that New Money / Post-Money Valuation = New Shares % of Post-Money Total Capitalization</t>
  </si>
  <si>
    <t>Post-Money Valuation</t>
  </si>
  <si>
    <t>Pre-Money Valuation + New Money</t>
  </si>
  <si>
    <t>Post-Money Plan Reserve</t>
  </si>
  <si>
    <t>Plan Reserve Increase</t>
  </si>
  <si>
    <t>(Post-Money Plan Reserve % * Post-Money Valuation) / Price Per Share - Pre-Money Plan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</si>
</sst>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&quot;$&quot;#,##0.00"/>
    <numFmt numFmtId="169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u/>
      <sz val="10"/>
      <color theme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 vertical="top"/>
    </xf>
    <xf numFmtId="0" fontId="2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17">
    <xf numFmtId="0" fontId="0" fillId="0" borderId="0" xfId="0"/>
    <xf numFmtId="0" fontId="21" fillId="0" borderId="0" xfId="0" applyFont="1"/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0" fontId="21" fillId="0" borderId="14" xfId="55" applyNumberFormat="1" applyFont="1" applyBorder="1" applyAlignment="1">
      <alignment vertical="center"/>
    </xf>
    <xf numFmtId="10" fontId="21" fillId="0" borderId="16" xfId="55" applyNumberFormat="1" applyFont="1" applyBorder="1" applyAlignment="1">
      <alignment vertical="center"/>
    </xf>
    <xf numFmtId="10" fontId="21" fillId="0" borderId="18" xfId="55" applyNumberFormat="1" applyFont="1" applyBorder="1" applyAlignment="1">
      <alignment vertical="center"/>
    </xf>
    <xf numFmtId="164" fontId="21" fillId="0" borderId="0" xfId="28" applyNumberFormat="1" applyFont="1" applyBorder="1" applyAlignment="1">
      <alignment vertical="center"/>
    </xf>
    <xf numFmtId="164" fontId="21" fillId="0" borderId="16" xfId="28" applyNumberFormat="1" applyFont="1" applyBorder="1" applyAlignment="1">
      <alignment vertical="center"/>
    </xf>
    <xf numFmtId="164" fontId="21" fillId="0" borderId="15" xfId="28" applyNumberFormat="1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0" xfId="56" applyFont="1"/>
    <xf numFmtId="164" fontId="21" fillId="0" borderId="0" xfId="28" applyNumberFormat="1" applyFont="1"/>
    <xf numFmtId="164" fontId="21" fillId="0" borderId="22" xfId="28" applyNumberFormat="1" applyFont="1" applyBorder="1"/>
    <xf numFmtId="164" fontId="21" fillId="0" borderId="12" xfId="28" applyNumberFormat="1" applyFont="1" applyBorder="1"/>
    <xf numFmtId="0" fontId="24" fillId="24" borderId="11" xfId="56" applyFont="1" applyFill="1" applyBorder="1" applyAlignment="1">
      <alignment horizontal="right"/>
    </xf>
    <xf numFmtId="164" fontId="21" fillId="0" borderId="0" xfId="28" applyNumberFormat="1" applyFont="1" applyBorder="1"/>
    <xf numFmtId="0" fontId="24" fillId="24" borderId="10" xfId="56" applyFont="1" applyFill="1" applyBorder="1" applyAlignment="1">
      <alignment horizontal="right"/>
    </xf>
    <xf numFmtId="164" fontId="21" fillId="0" borderId="0" xfId="28" applyNumberFormat="1" applyFont="1" applyBorder="1" applyAlignment="1">
      <alignment horizontal="left" wrapText="1"/>
    </xf>
    <xf numFmtId="0" fontId="21" fillId="0" borderId="0" xfId="56" applyFont="1" applyAlignment="1">
      <alignment horizontal="right"/>
    </xf>
    <xf numFmtId="0" fontId="21" fillId="0" borderId="0" xfId="56" applyFont="1" applyFill="1" applyBorder="1" applyAlignment="1">
      <alignment horizontal="left"/>
    </xf>
    <xf numFmtId="0" fontId="21" fillId="0" borderId="0" xfId="56" applyFont="1" applyBorder="1"/>
    <xf numFmtId="43" fontId="21" fillId="0" borderId="21" xfId="28" applyFont="1" applyBorder="1" applyAlignment="1">
      <alignment horizontal="center"/>
    </xf>
    <xf numFmtId="0" fontId="24" fillId="24" borderId="10" xfId="56" applyFont="1" applyFill="1" applyBorder="1" applyAlignment="1">
      <alignment horizontal="center" wrapText="1"/>
    </xf>
    <xf numFmtId="164" fontId="24" fillId="24" borderId="11" xfId="28" applyNumberFormat="1" applyFont="1" applyFill="1" applyBorder="1" applyAlignment="1">
      <alignment horizontal="center" vertical="center" wrapText="1"/>
    </xf>
    <xf numFmtId="164" fontId="24" fillId="24" borderId="22" xfId="28" applyNumberFormat="1" applyFont="1" applyFill="1" applyBorder="1" applyAlignment="1">
      <alignment horizontal="center" vertical="center" wrapText="1"/>
    </xf>
    <xf numFmtId="164" fontId="24" fillId="24" borderId="12" xfId="28" applyNumberFormat="1" applyFont="1" applyFill="1" applyBorder="1" applyAlignment="1">
      <alignment horizontal="center" vertical="center" wrapText="1"/>
    </xf>
    <xf numFmtId="164" fontId="21" fillId="0" borderId="24" xfId="28" applyNumberFormat="1" applyFont="1" applyFill="1" applyBorder="1" applyAlignment="1">
      <alignment horizontal="right"/>
    </xf>
    <xf numFmtId="164" fontId="21" fillId="0" borderId="0" xfId="28" applyNumberFormat="1" applyFont="1" applyFill="1" applyBorder="1" applyAlignment="1">
      <alignment horizontal="right"/>
    </xf>
    <xf numFmtId="164" fontId="27" fillId="0" borderId="0" xfId="28" applyNumberFormat="1" applyFont="1"/>
    <xf numFmtId="164" fontId="27" fillId="0" borderId="0" xfId="28" applyNumberFormat="1" applyFont="1" applyBorder="1"/>
    <xf numFmtId="164" fontId="21" fillId="0" borderId="11" xfId="28" applyNumberFormat="1" applyFont="1" applyBorder="1"/>
    <xf numFmtId="10" fontId="21" fillId="0" borderId="12" xfId="55" applyNumberFormat="1" applyFont="1" applyBorder="1"/>
    <xf numFmtId="164" fontId="21" fillId="0" borderId="15" xfId="28" applyNumberFormat="1" applyFont="1" applyFill="1" applyBorder="1" applyAlignment="1">
      <alignment horizontal="right"/>
    </xf>
    <xf numFmtId="0" fontId="21" fillId="0" borderId="19" xfId="0" applyFont="1" applyBorder="1" applyAlignment="1">
      <alignment vertical="center" wrapText="1"/>
    </xf>
    <xf numFmtId="0" fontId="21" fillId="0" borderId="20" xfId="0" applyFont="1" applyFill="1" applyBorder="1" applyAlignment="1" applyProtection="1">
      <alignment horizontal="left"/>
      <protection locked="0"/>
    </xf>
    <xf numFmtId="0" fontId="28" fillId="0" borderId="21" xfId="0" applyNumberFormat="1" applyFont="1" applyFill="1" applyBorder="1" applyAlignment="1">
      <alignment wrapText="1"/>
    </xf>
    <xf numFmtId="164" fontId="21" fillId="0" borderId="13" xfId="28" applyNumberFormat="1" applyFont="1" applyBorder="1" applyAlignment="1">
      <alignment vertical="center"/>
    </xf>
    <xf numFmtId="164" fontId="21" fillId="0" borderId="23" xfId="28" applyNumberFormat="1" applyFont="1" applyBorder="1" applyAlignment="1">
      <alignment vertical="center"/>
    </xf>
    <xf numFmtId="164" fontId="21" fillId="0" borderId="14" xfId="28" applyNumberFormat="1" applyFont="1" applyBorder="1" applyAlignment="1">
      <alignment vertical="center"/>
    </xf>
    <xf numFmtId="164" fontId="21" fillId="0" borderId="17" xfId="28" applyNumberFormat="1" applyFont="1" applyFill="1" applyBorder="1" applyAlignment="1">
      <alignment horizontal="right"/>
    </xf>
    <xf numFmtId="164" fontId="21" fillId="0" borderId="18" xfId="28" applyNumberFormat="1" applyFont="1" applyFill="1" applyBorder="1" applyAlignment="1">
      <alignment horizontal="right"/>
    </xf>
    <xf numFmtId="164" fontId="21" fillId="0" borderId="24" xfId="28" applyNumberFormat="1" applyFont="1" applyBorder="1" applyAlignment="1">
      <alignment vertical="center"/>
    </xf>
    <xf numFmtId="0" fontId="21" fillId="0" borderId="0" xfId="0" applyFont="1" applyBorder="1" applyAlignment="1"/>
    <xf numFmtId="0" fontId="24" fillId="24" borderId="2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166" fontId="21" fillId="0" borderId="20" xfId="30" applyNumberFormat="1" applyFont="1" applyBorder="1"/>
    <xf numFmtId="164" fontId="21" fillId="0" borderId="20" xfId="28" applyNumberFormat="1" applyFont="1" applyBorder="1"/>
    <xf numFmtId="10" fontId="21" fillId="0" borderId="20" xfId="55" applyNumberFormat="1" applyFont="1" applyBorder="1"/>
    <xf numFmtId="10" fontId="21" fillId="0" borderId="21" xfId="55" applyNumberFormat="1" applyFont="1" applyBorder="1"/>
    <xf numFmtId="0" fontId="21" fillId="0" borderId="0" xfId="0" applyFont="1" applyFill="1" applyBorder="1"/>
    <xf numFmtId="0" fontId="21" fillId="0" borderId="19" xfId="0" applyFont="1" applyBorder="1"/>
    <xf numFmtId="0" fontId="21" fillId="0" borderId="20" xfId="0" applyFont="1" applyBorder="1"/>
    <xf numFmtId="0" fontId="21" fillId="0" borderId="20" xfId="0" applyFont="1" applyFill="1" applyBorder="1"/>
    <xf numFmtId="0" fontId="21" fillId="0" borderId="21" xfId="0" applyFont="1" applyFill="1" applyBorder="1"/>
    <xf numFmtId="164" fontId="21" fillId="0" borderId="20" xfId="28" applyNumberFormat="1" applyFont="1" applyFill="1" applyBorder="1"/>
    <xf numFmtId="44" fontId="21" fillId="0" borderId="15" xfId="30" applyFont="1" applyBorder="1" applyAlignment="1">
      <alignment vertical="center"/>
    </xf>
    <xf numFmtId="44" fontId="21" fillId="0" borderId="16" xfId="30" applyFont="1" applyBorder="1" applyAlignment="1">
      <alignment vertical="center"/>
    </xf>
    <xf numFmtId="44" fontId="21" fillId="0" borderId="12" xfId="30" applyFont="1" applyBorder="1"/>
    <xf numFmtId="44" fontId="21" fillId="0" borderId="11" xfId="30" applyFont="1" applyBorder="1"/>
    <xf numFmtId="44" fontId="21" fillId="25" borderId="19" xfId="30" applyFont="1" applyFill="1" applyBorder="1"/>
    <xf numFmtId="44" fontId="21" fillId="25" borderId="20" xfId="30" applyFont="1" applyFill="1" applyBorder="1"/>
    <xf numFmtId="10" fontId="21" fillId="25" borderId="20" xfId="0" applyNumberFormat="1" applyFont="1" applyFill="1" applyBorder="1"/>
    <xf numFmtId="0" fontId="24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44" fontId="21" fillId="25" borderId="10" xfId="30" applyFont="1" applyFill="1" applyBorder="1"/>
    <xf numFmtId="169" fontId="26" fillId="0" borderId="0" xfId="0" applyNumberFormat="1" applyFont="1" applyFill="1"/>
    <xf numFmtId="169" fontId="27" fillId="0" borderId="0" xfId="0" applyNumberFormat="1" applyFont="1" applyFill="1"/>
    <xf numFmtId="164" fontId="21" fillId="0" borderId="15" xfId="28" applyNumberFormat="1" applyFont="1" applyFill="1" applyBorder="1"/>
    <xf numFmtId="167" fontId="21" fillId="0" borderId="0" xfId="30" applyNumberFormat="1" applyFont="1" applyFill="1" applyBorder="1" applyAlignment="1">
      <alignment wrapText="1"/>
    </xf>
    <xf numFmtId="44" fontId="21" fillId="0" borderId="0" xfId="30" applyFont="1" applyFill="1" applyBorder="1"/>
    <xf numFmtId="167" fontId="21" fillId="0" borderId="16" xfId="30" applyNumberFormat="1" applyFont="1" applyFill="1" applyBorder="1"/>
    <xf numFmtId="167" fontId="21" fillId="0" borderId="0" xfId="30" applyNumberFormat="1" applyFont="1" applyFill="1" applyBorder="1"/>
    <xf numFmtId="44" fontId="21" fillId="0" borderId="0" xfId="30" applyFont="1" applyFill="1"/>
    <xf numFmtId="168" fontId="21" fillId="0" borderId="0" xfId="0" applyNumberFormat="1" applyFont="1" applyFill="1"/>
    <xf numFmtId="169" fontId="21" fillId="0" borderId="0" xfId="0" applyNumberFormat="1" applyFont="1" applyFill="1"/>
    <xf numFmtId="44" fontId="21" fillId="0" borderId="19" xfId="30" applyFont="1" applyFill="1" applyBorder="1"/>
    <xf numFmtId="164" fontId="21" fillId="0" borderId="0" xfId="0" applyNumberFormat="1" applyFont="1" applyFill="1"/>
    <xf numFmtId="44" fontId="21" fillId="0" borderId="0" xfId="0" applyNumberFormat="1" applyFont="1" applyFill="1"/>
    <xf numFmtId="0" fontId="21" fillId="0" borderId="0" xfId="0" applyFont="1" applyFill="1" applyAlignment="1">
      <alignment horizontal="left" indent="5"/>
    </xf>
    <xf numFmtId="44" fontId="21" fillId="0" borderId="20" xfId="30" applyFont="1" applyFill="1" applyBorder="1"/>
    <xf numFmtId="44" fontId="21" fillId="0" borderId="21" xfId="30" applyFont="1" applyFill="1" applyBorder="1"/>
    <xf numFmtId="167" fontId="21" fillId="0" borderId="20" xfId="30" applyNumberFormat="1" applyFont="1" applyFill="1" applyBorder="1"/>
    <xf numFmtId="164" fontId="21" fillId="0" borderId="21" xfId="28" applyNumberFormat="1" applyFont="1" applyFill="1" applyBorder="1"/>
    <xf numFmtId="44" fontId="21" fillId="0" borderId="22" xfId="30" applyFont="1" applyFill="1" applyBorder="1"/>
    <xf numFmtId="44" fontId="21" fillId="0" borderId="12" xfId="30" applyFont="1" applyFill="1" applyBorder="1"/>
    <xf numFmtId="164" fontId="21" fillId="0" borderId="0" xfId="28" applyNumberFormat="1" applyFont="1" applyFill="1" applyBorder="1"/>
    <xf numFmtId="0" fontId="21" fillId="0" borderId="19" xfId="0" applyFont="1" applyFill="1" applyBorder="1"/>
    <xf numFmtId="0" fontId="24" fillId="24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indent="1"/>
    </xf>
    <xf numFmtId="0" fontId="21" fillId="0" borderId="15" xfId="0" applyFont="1" applyFill="1" applyBorder="1" applyAlignment="1">
      <alignment horizontal="left" indent="1"/>
    </xf>
    <xf numFmtId="164" fontId="21" fillId="0" borderId="11" xfId="28" applyNumberFormat="1" applyFont="1" applyFill="1" applyBorder="1"/>
    <xf numFmtId="0" fontId="28" fillId="0" borderId="20" xfId="0" applyFont="1" applyFill="1" applyBorder="1" applyAlignment="1" applyProtection="1">
      <alignment horizontal="left"/>
      <protection locked="0"/>
    </xf>
    <xf numFmtId="0" fontId="24" fillId="0" borderId="0" xfId="56" applyFont="1" applyAlignment="1">
      <alignment horizontal="center"/>
    </xf>
    <xf numFmtId="0" fontId="21" fillId="0" borderId="0" xfId="0" applyFont="1" applyAlignment="1">
      <alignment horizontal="center"/>
    </xf>
    <xf numFmtId="0" fontId="24" fillId="26" borderId="17" xfId="56" applyFont="1" applyFill="1" applyBorder="1" applyAlignment="1">
      <alignment horizontal="center"/>
    </xf>
    <xf numFmtId="0" fontId="0" fillId="26" borderId="24" xfId="0" applyFill="1" applyBorder="1" applyAlignment="1"/>
    <xf numFmtId="0" fontId="0" fillId="26" borderId="18" xfId="0" applyFill="1" applyBorder="1" applyAlignment="1"/>
    <xf numFmtId="0" fontId="24" fillId="0" borderId="0" xfId="56" applyFont="1" applyAlignment="1">
      <alignment horizontal="center"/>
    </xf>
    <xf numFmtId="0" fontId="21" fillId="0" borderId="0" xfId="0" applyFont="1" applyAlignment="1">
      <alignment horizontal="center"/>
    </xf>
    <xf numFmtId="0" fontId="24" fillId="26" borderId="13" xfId="56" applyFont="1" applyFill="1" applyBorder="1" applyAlignment="1">
      <alignment horizontal="center"/>
    </xf>
    <xf numFmtId="0" fontId="0" fillId="26" borderId="23" xfId="0" applyFill="1" applyBorder="1" applyAlignment="1"/>
    <xf numFmtId="0" fontId="0" fillId="26" borderId="14" xfId="0" applyFill="1" applyBorder="1" applyAlignment="1"/>
    <xf numFmtId="0" fontId="24" fillId="26" borderId="23" xfId="56" applyFont="1" applyFill="1" applyBorder="1" applyAlignment="1">
      <alignment horizontal="center"/>
    </xf>
    <xf numFmtId="0" fontId="21" fillId="26" borderId="23" xfId="0" applyFont="1" applyFill="1" applyBorder="1" applyAlignment="1"/>
    <xf numFmtId="0" fontId="21" fillId="26" borderId="14" xfId="0" applyFont="1" applyFill="1" applyBorder="1" applyAlignment="1"/>
    <xf numFmtId="0" fontId="24" fillId="26" borderId="24" xfId="56" applyFont="1" applyFill="1" applyBorder="1" applyAlignment="1">
      <alignment horizontal="center"/>
    </xf>
    <xf numFmtId="0" fontId="21" fillId="26" borderId="24" xfId="0" applyFont="1" applyFill="1" applyBorder="1" applyAlignment="1"/>
    <xf numFmtId="0" fontId="21" fillId="26" borderId="18" xfId="0" applyFont="1" applyFill="1" applyBorder="1" applyAlignment="1"/>
    <xf numFmtId="0" fontId="24" fillId="24" borderId="11" xfId="0" applyFont="1" applyFill="1" applyBorder="1" applyAlignment="1">
      <alignment horizontal="center" wrapText="1"/>
    </xf>
    <xf numFmtId="0" fontId="24" fillId="24" borderId="2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49" fontId="21" fillId="0" borderId="15" xfId="0" applyNumberFormat="1" applyFont="1" applyBorder="1" applyAlignment="1"/>
    <xf numFmtId="0" fontId="0" fillId="0" borderId="0" xfId="0" applyAlignment="1"/>
    <xf numFmtId="49" fontId="21" fillId="0" borderId="15" xfId="28" applyNumberFormat="1" applyFont="1" applyBorder="1" applyAlignment="1"/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53"/>
    <cellStyle name="Comma 4" xfId="58"/>
    <cellStyle name="Currency" xfId="30" builtinId="4"/>
    <cellStyle name="Currency 2" xfId="54"/>
    <cellStyle name="Currency 3" xfId="59"/>
    <cellStyle name="Explanatory Text" xfId="31" builtinId="53" customBuilti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 4" xfId="57"/>
    <cellStyle name="Normal_PALO_ALTO-#1474308-v1-FORMS_PROJECT_-_seed_financing_capitalization_table_with_conversion_discount_and_val" xfId="56"/>
    <cellStyle name="Note" xfId="42" builtinId="10" customBuiltin="1"/>
    <cellStyle name="Output" xfId="43" builtinId="21" customBuiltin="1"/>
    <cellStyle name="Percent" xfId="55" builtinId="5"/>
    <cellStyle name="Title" xfId="44" builtinId="15" customBuiltin="1"/>
    <cellStyle name="Total" xfId="45" builtinId="25" customBuiltin="1"/>
    <cellStyle name="Warning Text" xfId="46" builtinId="11" customBuiltin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auto="1"/>
      </font>
      <fill>
        <patternFill patternType="solid">
          <fgColor rgb="FFFFFF00"/>
          <bgColor rgb="FFFFFF00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ableStyleLight8 2" pivot="0" count="9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pane ySplit="8" topLeftCell="A9" activePane="bottomLeft" state="frozen"/>
      <selection pane="bottomLeft"/>
    </sheetView>
  </sheetViews>
  <sheetFormatPr defaultColWidth="8" defaultRowHeight="12.75" x14ac:dyDescent="0.2"/>
  <cols>
    <col min="1" max="1" width="2.7109375" style="11" customWidth="1"/>
    <col min="2" max="2" width="13.140625" style="11" bestFit="1" customWidth="1"/>
    <col min="3" max="3" width="12.85546875" style="12" bestFit="1" customWidth="1"/>
    <col min="4" max="5" width="12.85546875" style="16" bestFit="1" customWidth="1"/>
    <col min="6" max="6" width="15.5703125" style="12" bestFit="1" customWidth="1"/>
    <col min="7" max="7" width="14.5703125" style="16" bestFit="1" customWidth="1"/>
    <col min="8" max="8" width="15.5703125" style="16" bestFit="1" customWidth="1"/>
    <col min="9" max="9" width="14.5703125" style="12" bestFit="1" customWidth="1"/>
    <col min="10" max="10" width="14.7109375" style="12" bestFit="1" customWidth="1"/>
    <col min="11" max="11" width="14.42578125" style="12" bestFit="1" customWidth="1"/>
    <col min="12" max="12" width="14" style="12" bestFit="1" customWidth="1"/>
    <col min="13" max="13" width="10.28515625" style="12" bestFit="1" customWidth="1"/>
    <col min="14" max="252" width="8" style="11"/>
    <col min="253" max="253" width="30.42578125" style="11" customWidth="1"/>
    <col min="254" max="254" width="13.42578125" style="11" customWidth="1"/>
    <col min="255" max="255" width="12" style="11" customWidth="1"/>
    <col min="256" max="256" width="13.42578125" style="11" customWidth="1"/>
    <col min="257" max="257" width="12.7109375" style="11" customWidth="1"/>
    <col min="258" max="258" width="12.140625" style="11" customWidth="1"/>
    <col min="259" max="259" width="8" style="11"/>
    <col min="260" max="260" width="17.42578125" style="11" bestFit="1" customWidth="1"/>
    <col min="261" max="261" width="15.140625" style="11" bestFit="1" customWidth="1"/>
    <col min="262" max="262" width="10" style="11" bestFit="1" customWidth="1"/>
    <col min="263" max="508" width="8" style="11"/>
    <col min="509" max="509" width="30.42578125" style="11" customWidth="1"/>
    <col min="510" max="510" width="13.42578125" style="11" customWidth="1"/>
    <col min="511" max="511" width="12" style="11" customWidth="1"/>
    <col min="512" max="512" width="13.42578125" style="11" customWidth="1"/>
    <col min="513" max="513" width="12.7109375" style="11" customWidth="1"/>
    <col min="514" max="514" width="12.140625" style="11" customWidth="1"/>
    <col min="515" max="515" width="8" style="11"/>
    <col min="516" max="516" width="17.42578125" style="11" bestFit="1" customWidth="1"/>
    <col min="517" max="517" width="15.140625" style="11" bestFit="1" customWidth="1"/>
    <col min="518" max="518" width="10" style="11" bestFit="1" customWidth="1"/>
    <col min="519" max="764" width="8" style="11"/>
    <col min="765" max="765" width="30.42578125" style="11" customWidth="1"/>
    <col min="766" max="766" width="13.42578125" style="11" customWidth="1"/>
    <col min="767" max="767" width="12" style="11" customWidth="1"/>
    <col min="768" max="768" width="13.42578125" style="11" customWidth="1"/>
    <col min="769" max="769" width="12.7109375" style="11" customWidth="1"/>
    <col min="770" max="770" width="12.140625" style="11" customWidth="1"/>
    <col min="771" max="771" width="8" style="11"/>
    <col min="772" max="772" width="17.42578125" style="11" bestFit="1" customWidth="1"/>
    <col min="773" max="773" width="15.140625" style="11" bestFit="1" customWidth="1"/>
    <col min="774" max="774" width="10" style="11" bestFit="1" customWidth="1"/>
    <col min="775" max="1020" width="8" style="11"/>
    <col min="1021" max="1021" width="30.42578125" style="11" customWidth="1"/>
    <col min="1022" max="1022" width="13.42578125" style="11" customWidth="1"/>
    <col min="1023" max="1023" width="12" style="11" customWidth="1"/>
    <col min="1024" max="1024" width="13.42578125" style="11" customWidth="1"/>
    <col min="1025" max="1025" width="12.7109375" style="11" customWidth="1"/>
    <col min="1026" max="1026" width="12.140625" style="11" customWidth="1"/>
    <col min="1027" max="1027" width="8" style="11"/>
    <col min="1028" max="1028" width="17.42578125" style="11" bestFit="1" customWidth="1"/>
    <col min="1029" max="1029" width="15.140625" style="11" bestFit="1" customWidth="1"/>
    <col min="1030" max="1030" width="10" style="11" bestFit="1" customWidth="1"/>
    <col min="1031" max="1276" width="8" style="11"/>
    <col min="1277" max="1277" width="30.42578125" style="11" customWidth="1"/>
    <col min="1278" max="1278" width="13.42578125" style="11" customWidth="1"/>
    <col min="1279" max="1279" width="12" style="11" customWidth="1"/>
    <col min="1280" max="1280" width="13.42578125" style="11" customWidth="1"/>
    <col min="1281" max="1281" width="12.7109375" style="11" customWidth="1"/>
    <col min="1282" max="1282" width="12.140625" style="11" customWidth="1"/>
    <col min="1283" max="1283" width="8" style="11"/>
    <col min="1284" max="1284" width="17.42578125" style="11" bestFit="1" customWidth="1"/>
    <col min="1285" max="1285" width="15.140625" style="11" bestFit="1" customWidth="1"/>
    <col min="1286" max="1286" width="10" style="11" bestFit="1" customWidth="1"/>
    <col min="1287" max="1532" width="8" style="11"/>
    <col min="1533" max="1533" width="30.42578125" style="11" customWidth="1"/>
    <col min="1534" max="1534" width="13.42578125" style="11" customWidth="1"/>
    <col min="1535" max="1535" width="12" style="11" customWidth="1"/>
    <col min="1536" max="1536" width="13.42578125" style="11" customWidth="1"/>
    <col min="1537" max="1537" width="12.7109375" style="11" customWidth="1"/>
    <col min="1538" max="1538" width="12.140625" style="11" customWidth="1"/>
    <col min="1539" max="1539" width="8" style="11"/>
    <col min="1540" max="1540" width="17.42578125" style="11" bestFit="1" customWidth="1"/>
    <col min="1541" max="1541" width="15.140625" style="11" bestFit="1" customWidth="1"/>
    <col min="1542" max="1542" width="10" style="11" bestFit="1" customWidth="1"/>
    <col min="1543" max="1788" width="8" style="11"/>
    <col min="1789" max="1789" width="30.42578125" style="11" customWidth="1"/>
    <col min="1790" max="1790" width="13.42578125" style="11" customWidth="1"/>
    <col min="1791" max="1791" width="12" style="11" customWidth="1"/>
    <col min="1792" max="1792" width="13.42578125" style="11" customWidth="1"/>
    <col min="1793" max="1793" width="12.7109375" style="11" customWidth="1"/>
    <col min="1794" max="1794" width="12.140625" style="11" customWidth="1"/>
    <col min="1795" max="1795" width="8" style="11"/>
    <col min="1796" max="1796" width="17.42578125" style="11" bestFit="1" customWidth="1"/>
    <col min="1797" max="1797" width="15.140625" style="11" bestFit="1" customWidth="1"/>
    <col min="1798" max="1798" width="10" style="11" bestFit="1" customWidth="1"/>
    <col min="1799" max="2044" width="8" style="11"/>
    <col min="2045" max="2045" width="30.42578125" style="11" customWidth="1"/>
    <col min="2046" max="2046" width="13.42578125" style="11" customWidth="1"/>
    <col min="2047" max="2047" width="12" style="11" customWidth="1"/>
    <col min="2048" max="2048" width="13.42578125" style="11" customWidth="1"/>
    <col min="2049" max="2049" width="12.7109375" style="11" customWidth="1"/>
    <col min="2050" max="2050" width="12.140625" style="11" customWidth="1"/>
    <col min="2051" max="2051" width="8" style="11"/>
    <col min="2052" max="2052" width="17.42578125" style="11" bestFit="1" customWidth="1"/>
    <col min="2053" max="2053" width="15.140625" style="11" bestFit="1" customWidth="1"/>
    <col min="2054" max="2054" width="10" style="11" bestFit="1" customWidth="1"/>
    <col min="2055" max="2300" width="8" style="11"/>
    <col min="2301" max="2301" width="30.42578125" style="11" customWidth="1"/>
    <col min="2302" max="2302" width="13.42578125" style="11" customWidth="1"/>
    <col min="2303" max="2303" width="12" style="11" customWidth="1"/>
    <col min="2304" max="2304" width="13.42578125" style="11" customWidth="1"/>
    <col min="2305" max="2305" width="12.7109375" style="11" customWidth="1"/>
    <col min="2306" max="2306" width="12.140625" style="11" customWidth="1"/>
    <col min="2307" max="2307" width="8" style="11"/>
    <col min="2308" max="2308" width="17.42578125" style="11" bestFit="1" customWidth="1"/>
    <col min="2309" max="2309" width="15.140625" style="11" bestFit="1" customWidth="1"/>
    <col min="2310" max="2310" width="10" style="11" bestFit="1" customWidth="1"/>
    <col min="2311" max="2556" width="8" style="11"/>
    <col min="2557" max="2557" width="30.42578125" style="11" customWidth="1"/>
    <col min="2558" max="2558" width="13.42578125" style="11" customWidth="1"/>
    <col min="2559" max="2559" width="12" style="11" customWidth="1"/>
    <col min="2560" max="2560" width="13.42578125" style="11" customWidth="1"/>
    <col min="2561" max="2561" width="12.7109375" style="11" customWidth="1"/>
    <col min="2562" max="2562" width="12.140625" style="11" customWidth="1"/>
    <col min="2563" max="2563" width="8" style="11"/>
    <col min="2564" max="2564" width="17.42578125" style="11" bestFit="1" customWidth="1"/>
    <col min="2565" max="2565" width="15.140625" style="11" bestFit="1" customWidth="1"/>
    <col min="2566" max="2566" width="10" style="11" bestFit="1" customWidth="1"/>
    <col min="2567" max="2812" width="8" style="11"/>
    <col min="2813" max="2813" width="30.42578125" style="11" customWidth="1"/>
    <col min="2814" max="2814" width="13.42578125" style="11" customWidth="1"/>
    <col min="2815" max="2815" width="12" style="11" customWidth="1"/>
    <col min="2816" max="2816" width="13.42578125" style="11" customWidth="1"/>
    <col min="2817" max="2817" width="12.7109375" style="11" customWidth="1"/>
    <col min="2818" max="2818" width="12.140625" style="11" customWidth="1"/>
    <col min="2819" max="2819" width="8" style="11"/>
    <col min="2820" max="2820" width="17.42578125" style="11" bestFit="1" customWidth="1"/>
    <col min="2821" max="2821" width="15.140625" style="11" bestFit="1" customWidth="1"/>
    <col min="2822" max="2822" width="10" style="11" bestFit="1" customWidth="1"/>
    <col min="2823" max="3068" width="8" style="11"/>
    <col min="3069" max="3069" width="30.42578125" style="11" customWidth="1"/>
    <col min="3070" max="3070" width="13.42578125" style="11" customWidth="1"/>
    <col min="3071" max="3071" width="12" style="11" customWidth="1"/>
    <col min="3072" max="3072" width="13.42578125" style="11" customWidth="1"/>
    <col min="3073" max="3073" width="12.7109375" style="11" customWidth="1"/>
    <col min="3074" max="3074" width="12.140625" style="11" customWidth="1"/>
    <col min="3075" max="3075" width="8" style="11"/>
    <col min="3076" max="3076" width="17.42578125" style="11" bestFit="1" customWidth="1"/>
    <col min="3077" max="3077" width="15.140625" style="11" bestFit="1" customWidth="1"/>
    <col min="3078" max="3078" width="10" style="11" bestFit="1" customWidth="1"/>
    <col min="3079" max="3324" width="8" style="11"/>
    <col min="3325" max="3325" width="30.42578125" style="11" customWidth="1"/>
    <col min="3326" max="3326" width="13.42578125" style="11" customWidth="1"/>
    <col min="3327" max="3327" width="12" style="11" customWidth="1"/>
    <col min="3328" max="3328" width="13.42578125" style="11" customWidth="1"/>
    <col min="3329" max="3329" width="12.7109375" style="11" customWidth="1"/>
    <col min="3330" max="3330" width="12.140625" style="11" customWidth="1"/>
    <col min="3331" max="3331" width="8" style="11"/>
    <col min="3332" max="3332" width="17.42578125" style="11" bestFit="1" customWidth="1"/>
    <col min="3333" max="3333" width="15.140625" style="11" bestFit="1" customWidth="1"/>
    <col min="3334" max="3334" width="10" style="11" bestFit="1" customWidth="1"/>
    <col min="3335" max="3580" width="8" style="11"/>
    <col min="3581" max="3581" width="30.42578125" style="11" customWidth="1"/>
    <col min="3582" max="3582" width="13.42578125" style="11" customWidth="1"/>
    <col min="3583" max="3583" width="12" style="11" customWidth="1"/>
    <col min="3584" max="3584" width="13.42578125" style="11" customWidth="1"/>
    <col min="3585" max="3585" width="12.7109375" style="11" customWidth="1"/>
    <col min="3586" max="3586" width="12.140625" style="11" customWidth="1"/>
    <col min="3587" max="3587" width="8" style="11"/>
    <col min="3588" max="3588" width="17.42578125" style="11" bestFit="1" customWidth="1"/>
    <col min="3589" max="3589" width="15.140625" style="11" bestFit="1" customWidth="1"/>
    <col min="3590" max="3590" width="10" style="11" bestFit="1" customWidth="1"/>
    <col min="3591" max="3836" width="8" style="11"/>
    <col min="3837" max="3837" width="30.42578125" style="11" customWidth="1"/>
    <col min="3838" max="3838" width="13.42578125" style="11" customWidth="1"/>
    <col min="3839" max="3839" width="12" style="11" customWidth="1"/>
    <col min="3840" max="3840" width="13.42578125" style="11" customWidth="1"/>
    <col min="3841" max="3841" width="12.7109375" style="11" customWidth="1"/>
    <col min="3842" max="3842" width="12.140625" style="11" customWidth="1"/>
    <col min="3843" max="3843" width="8" style="11"/>
    <col min="3844" max="3844" width="17.42578125" style="11" bestFit="1" customWidth="1"/>
    <col min="3845" max="3845" width="15.140625" style="11" bestFit="1" customWidth="1"/>
    <col min="3846" max="3846" width="10" style="11" bestFit="1" customWidth="1"/>
    <col min="3847" max="4092" width="8" style="11"/>
    <col min="4093" max="4093" width="30.42578125" style="11" customWidth="1"/>
    <col min="4094" max="4094" width="13.42578125" style="11" customWidth="1"/>
    <col min="4095" max="4095" width="12" style="11" customWidth="1"/>
    <col min="4096" max="4096" width="13.42578125" style="11" customWidth="1"/>
    <col min="4097" max="4097" width="12.7109375" style="11" customWidth="1"/>
    <col min="4098" max="4098" width="12.140625" style="11" customWidth="1"/>
    <col min="4099" max="4099" width="8" style="11"/>
    <col min="4100" max="4100" width="17.42578125" style="11" bestFit="1" customWidth="1"/>
    <col min="4101" max="4101" width="15.140625" style="11" bestFit="1" customWidth="1"/>
    <col min="4102" max="4102" width="10" style="11" bestFit="1" customWidth="1"/>
    <col min="4103" max="4348" width="8" style="11"/>
    <col min="4349" max="4349" width="30.42578125" style="11" customWidth="1"/>
    <col min="4350" max="4350" width="13.42578125" style="11" customWidth="1"/>
    <col min="4351" max="4351" width="12" style="11" customWidth="1"/>
    <col min="4352" max="4352" width="13.42578125" style="11" customWidth="1"/>
    <col min="4353" max="4353" width="12.7109375" style="11" customWidth="1"/>
    <col min="4354" max="4354" width="12.140625" style="11" customWidth="1"/>
    <col min="4355" max="4355" width="8" style="11"/>
    <col min="4356" max="4356" width="17.42578125" style="11" bestFit="1" customWidth="1"/>
    <col min="4357" max="4357" width="15.140625" style="11" bestFit="1" customWidth="1"/>
    <col min="4358" max="4358" width="10" style="11" bestFit="1" customWidth="1"/>
    <col min="4359" max="4604" width="8" style="11"/>
    <col min="4605" max="4605" width="30.42578125" style="11" customWidth="1"/>
    <col min="4606" max="4606" width="13.42578125" style="11" customWidth="1"/>
    <col min="4607" max="4607" width="12" style="11" customWidth="1"/>
    <col min="4608" max="4608" width="13.42578125" style="11" customWidth="1"/>
    <col min="4609" max="4609" width="12.7109375" style="11" customWidth="1"/>
    <col min="4610" max="4610" width="12.140625" style="11" customWidth="1"/>
    <col min="4611" max="4611" width="8" style="11"/>
    <col min="4612" max="4612" width="17.42578125" style="11" bestFit="1" customWidth="1"/>
    <col min="4613" max="4613" width="15.140625" style="11" bestFit="1" customWidth="1"/>
    <col min="4614" max="4614" width="10" style="11" bestFit="1" customWidth="1"/>
    <col min="4615" max="4860" width="8" style="11"/>
    <col min="4861" max="4861" width="30.42578125" style="11" customWidth="1"/>
    <col min="4862" max="4862" width="13.42578125" style="11" customWidth="1"/>
    <col min="4863" max="4863" width="12" style="11" customWidth="1"/>
    <col min="4864" max="4864" width="13.42578125" style="11" customWidth="1"/>
    <col min="4865" max="4865" width="12.7109375" style="11" customWidth="1"/>
    <col min="4866" max="4866" width="12.140625" style="11" customWidth="1"/>
    <col min="4867" max="4867" width="8" style="11"/>
    <col min="4868" max="4868" width="17.42578125" style="11" bestFit="1" customWidth="1"/>
    <col min="4869" max="4869" width="15.140625" style="11" bestFit="1" customWidth="1"/>
    <col min="4870" max="4870" width="10" style="11" bestFit="1" customWidth="1"/>
    <col min="4871" max="5116" width="8" style="11"/>
    <col min="5117" max="5117" width="30.42578125" style="11" customWidth="1"/>
    <col min="5118" max="5118" width="13.42578125" style="11" customWidth="1"/>
    <col min="5119" max="5119" width="12" style="11" customWidth="1"/>
    <col min="5120" max="5120" width="13.42578125" style="11" customWidth="1"/>
    <col min="5121" max="5121" width="12.7109375" style="11" customWidth="1"/>
    <col min="5122" max="5122" width="12.140625" style="11" customWidth="1"/>
    <col min="5123" max="5123" width="8" style="11"/>
    <col min="5124" max="5124" width="17.42578125" style="11" bestFit="1" customWidth="1"/>
    <col min="5125" max="5125" width="15.140625" style="11" bestFit="1" customWidth="1"/>
    <col min="5126" max="5126" width="10" style="11" bestFit="1" customWidth="1"/>
    <col min="5127" max="5372" width="8" style="11"/>
    <col min="5373" max="5373" width="30.42578125" style="11" customWidth="1"/>
    <col min="5374" max="5374" width="13.42578125" style="11" customWidth="1"/>
    <col min="5375" max="5375" width="12" style="11" customWidth="1"/>
    <col min="5376" max="5376" width="13.42578125" style="11" customWidth="1"/>
    <col min="5377" max="5377" width="12.7109375" style="11" customWidth="1"/>
    <col min="5378" max="5378" width="12.140625" style="11" customWidth="1"/>
    <col min="5379" max="5379" width="8" style="11"/>
    <col min="5380" max="5380" width="17.42578125" style="11" bestFit="1" customWidth="1"/>
    <col min="5381" max="5381" width="15.140625" style="11" bestFit="1" customWidth="1"/>
    <col min="5382" max="5382" width="10" style="11" bestFit="1" customWidth="1"/>
    <col min="5383" max="5628" width="8" style="11"/>
    <col min="5629" max="5629" width="30.42578125" style="11" customWidth="1"/>
    <col min="5630" max="5630" width="13.42578125" style="11" customWidth="1"/>
    <col min="5631" max="5631" width="12" style="11" customWidth="1"/>
    <col min="5632" max="5632" width="13.42578125" style="11" customWidth="1"/>
    <col min="5633" max="5633" width="12.7109375" style="11" customWidth="1"/>
    <col min="5634" max="5634" width="12.140625" style="11" customWidth="1"/>
    <col min="5635" max="5635" width="8" style="11"/>
    <col min="5636" max="5636" width="17.42578125" style="11" bestFit="1" customWidth="1"/>
    <col min="5637" max="5637" width="15.140625" style="11" bestFit="1" customWidth="1"/>
    <col min="5638" max="5638" width="10" style="11" bestFit="1" customWidth="1"/>
    <col min="5639" max="5884" width="8" style="11"/>
    <col min="5885" max="5885" width="30.42578125" style="11" customWidth="1"/>
    <col min="5886" max="5886" width="13.42578125" style="11" customWidth="1"/>
    <col min="5887" max="5887" width="12" style="11" customWidth="1"/>
    <col min="5888" max="5888" width="13.42578125" style="11" customWidth="1"/>
    <col min="5889" max="5889" width="12.7109375" style="11" customWidth="1"/>
    <col min="5890" max="5890" width="12.140625" style="11" customWidth="1"/>
    <col min="5891" max="5891" width="8" style="11"/>
    <col min="5892" max="5892" width="17.42578125" style="11" bestFit="1" customWidth="1"/>
    <col min="5893" max="5893" width="15.140625" style="11" bestFit="1" customWidth="1"/>
    <col min="5894" max="5894" width="10" style="11" bestFit="1" customWidth="1"/>
    <col min="5895" max="6140" width="8" style="11"/>
    <col min="6141" max="6141" width="30.42578125" style="11" customWidth="1"/>
    <col min="6142" max="6142" width="13.42578125" style="11" customWidth="1"/>
    <col min="6143" max="6143" width="12" style="11" customWidth="1"/>
    <col min="6144" max="6144" width="13.42578125" style="11" customWidth="1"/>
    <col min="6145" max="6145" width="12.7109375" style="11" customWidth="1"/>
    <col min="6146" max="6146" width="12.140625" style="11" customWidth="1"/>
    <col min="6147" max="6147" width="8" style="11"/>
    <col min="6148" max="6148" width="17.42578125" style="11" bestFit="1" customWidth="1"/>
    <col min="6149" max="6149" width="15.140625" style="11" bestFit="1" customWidth="1"/>
    <col min="6150" max="6150" width="10" style="11" bestFit="1" customWidth="1"/>
    <col min="6151" max="6396" width="8" style="11"/>
    <col min="6397" max="6397" width="30.42578125" style="11" customWidth="1"/>
    <col min="6398" max="6398" width="13.42578125" style="11" customWidth="1"/>
    <col min="6399" max="6399" width="12" style="11" customWidth="1"/>
    <col min="6400" max="6400" width="13.42578125" style="11" customWidth="1"/>
    <col min="6401" max="6401" width="12.7109375" style="11" customWidth="1"/>
    <col min="6402" max="6402" width="12.140625" style="11" customWidth="1"/>
    <col min="6403" max="6403" width="8" style="11"/>
    <col min="6404" max="6404" width="17.42578125" style="11" bestFit="1" customWidth="1"/>
    <col min="6405" max="6405" width="15.140625" style="11" bestFit="1" customWidth="1"/>
    <col min="6406" max="6406" width="10" style="11" bestFit="1" customWidth="1"/>
    <col min="6407" max="6652" width="8" style="11"/>
    <col min="6653" max="6653" width="30.42578125" style="11" customWidth="1"/>
    <col min="6654" max="6654" width="13.42578125" style="11" customWidth="1"/>
    <col min="6655" max="6655" width="12" style="11" customWidth="1"/>
    <col min="6656" max="6656" width="13.42578125" style="11" customWidth="1"/>
    <col min="6657" max="6657" width="12.7109375" style="11" customWidth="1"/>
    <col min="6658" max="6658" width="12.140625" style="11" customWidth="1"/>
    <col min="6659" max="6659" width="8" style="11"/>
    <col min="6660" max="6660" width="17.42578125" style="11" bestFit="1" customWidth="1"/>
    <col min="6661" max="6661" width="15.140625" style="11" bestFit="1" customWidth="1"/>
    <col min="6662" max="6662" width="10" style="11" bestFit="1" customWidth="1"/>
    <col min="6663" max="6908" width="8" style="11"/>
    <col min="6909" max="6909" width="30.42578125" style="11" customWidth="1"/>
    <col min="6910" max="6910" width="13.42578125" style="11" customWidth="1"/>
    <col min="6911" max="6911" width="12" style="11" customWidth="1"/>
    <col min="6912" max="6912" width="13.42578125" style="11" customWidth="1"/>
    <col min="6913" max="6913" width="12.7109375" style="11" customWidth="1"/>
    <col min="6914" max="6914" width="12.140625" style="11" customWidth="1"/>
    <col min="6915" max="6915" width="8" style="11"/>
    <col min="6916" max="6916" width="17.42578125" style="11" bestFit="1" customWidth="1"/>
    <col min="6917" max="6917" width="15.140625" style="11" bestFit="1" customWidth="1"/>
    <col min="6918" max="6918" width="10" style="11" bestFit="1" customWidth="1"/>
    <col min="6919" max="7164" width="8" style="11"/>
    <col min="7165" max="7165" width="30.42578125" style="11" customWidth="1"/>
    <col min="7166" max="7166" width="13.42578125" style="11" customWidth="1"/>
    <col min="7167" max="7167" width="12" style="11" customWidth="1"/>
    <col min="7168" max="7168" width="13.42578125" style="11" customWidth="1"/>
    <col min="7169" max="7169" width="12.7109375" style="11" customWidth="1"/>
    <col min="7170" max="7170" width="12.140625" style="11" customWidth="1"/>
    <col min="7171" max="7171" width="8" style="11"/>
    <col min="7172" max="7172" width="17.42578125" style="11" bestFit="1" customWidth="1"/>
    <col min="7173" max="7173" width="15.140625" style="11" bestFit="1" customWidth="1"/>
    <col min="7174" max="7174" width="10" style="11" bestFit="1" customWidth="1"/>
    <col min="7175" max="7420" width="8" style="11"/>
    <col min="7421" max="7421" width="30.42578125" style="11" customWidth="1"/>
    <col min="7422" max="7422" width="13.42578125" style="11" customWidth="1"/>
    <col min="7423" max="7423" width="12" style="11" customWidth="1"/>
    <col min="7424" max="7424" width="13.42578125" style="11" customWidth="1"/>
    <col min="7425" max="7425" width="12.7109375" style="11" customWidth="1"/>
    <col min="7426" max="7426" width="12.140625" style="11" customWidth="1"/>
    <col min="7427" max="7427" width="8" style="11"/>
    <col min="7428" max="7428" width="17.42578125" style="11" bestFit="1" customWidth="1"/>
    <col min="7429" max="7429" width="15.140625" style="11" bestFit="1" customWidth="1"/>
    <col min="7430" max="7430" width="10" style="11" bestFit="1" customWidth="1"/>
    <col min="7431" max="7676" width="8" style="11"/>
    <col min="7677" max="7677" width="30.42578125" style="11" customWidth="1"/>
    <col min="7678" max="7678" width="13.42578125" style="11" customWidth="1"/>
    <col min="7679" max="7679" width="12" style="11" customWidth="1"/>
    <col min="7680" max="7680" width="13.42578125" style="11" customWidth="1"/>
    <col min="7681" max="7681" width="12.7109375" style="11" customWidth="1"/>
    <col min="7682" max="7682" width="12.140625" style="11" customWidth="1"/>
    <col min="7683" max="7683" width="8" style="11"/>
    <col min="7684" max="7684" width="17.42578125" style="11" bestFit="1" customWidth="1"/>
    <col min="7685" max="7685" width="15.140625" style="11" bestFit="1" customWidth="1"/>
    <col min="7686" max="7686" width="10" style="11" bestFit="1" customWidth="1"/>
    <col min="7687" max="7932" width="8" style="11"/>
    <col min="7933" max="7933" width="30.42578125" style="11" customWidth="1"/>
    <col min="7934" max="7934" width="13.42578125" style="11" customWidth="1"/>
    <col min="7935" max="7935" width="12" style="11" customWidth="1"/>
    <col min="7936" max="7936" width="13.42578125" style="11" customWidth="1"/>
    <col min="7937" max="7937" width="12.7109375" style="11" customWidth="1"/>
    <col min="7938" max="7938" width="12.140625" style="11" customWidth="1"/>
    <col min="7939" max="7939" width="8" style="11"/>
    <col min="7940" max="7940" width="17.42578125" style="11" bestFit="1" customWidth="1"/>
    <col min="7941" max="7941" width="15.140625" style="11" bestFit="1" customWidth="1"/>
    <col min="7942" max="7942" width="10" style="11" bestFit="1" customWidth="1"/>
    <col min="7943" max="8188" width="8" style="11"/>
    <col min="8189" max="8189" width="30.42578125" style="11" customWidth="1"/>
    <col min="8190" max="8190" width="13.42578125" style="11" customWidth="1"/>
    <col min="8191" max="8191" width="12" style="11" customWidth="1"/>
    <col min="8192" max="8192" width="13.42578125" style="11" customWidth="1"/>
    <col min="8193" max="8193" width="12.7109375" style="11" customWidth="1"/>
    <col min="8194" max="8194" width="12.140625" style="11" customWidth="1"/>
    <col min="8195" max="8195" width="8" style="11"/>
    <col min="8196" max="8196" width="17.42578125" style="11" bestFit="1" customWidth="1"/>
    <col min="8197" max="8197" width="15.140625" style="11" bestFit="1" customWidth="1"/>
    <col min="8198" max="8198" width="10" style="11" bestFit="1" customWidth="1"/>
    <col min="8199" max="8444" width="8" style="11"/>
    <col min="8445" max="8445" width="30.42578125" style="11" customWidth="1"/>
    <col min="8446" max="8446" width="13.42578125" style="11" customWidth="1"/>
    <col min="8447" max="8447" width="12" style="11" customWidth="1"/>
    <col min="8448" max="8448" width="13.42578125" style="11" customWidth="1"/>
    <col min="8449" max="8449" width="12.7109375" style="11" customWidth="1"/>
    <col min="8450" max="8450" width="12.140625" style="11" customWidth="1"/>
    <col min="8451" max="8451" width="8" style="11"/>
    <col min="8452" max="8452" width="17.42578125" style="11" bestFit="1" customWidth="1"/>
    <col min="8453" max="8453" width="15.140625" style="11" bestFit="1" customWidth="1"/>
    <col min="8454" max="8454" width="10" style="11" bestFit="1" customWidth="1"/>
    <col min="8455" max="8700" width="8" style="11"/>
    <col min="8701" max="8701" width="30.42578125" style="11" customWidth="1"/>
    <col min="8702" max="8702" width="13.42578125" style="11" customWidth="1"/>
    <col min="8703" max="8703" width="12" style="11" customWidth="1"/>
    <col min="8704" max="8704" width="13.42578125" style="11" customWidth="1"/>
    <col min="8705" max="8705" width="12.7109375" style="11" customWidth="1"/>
    <col min="8706" max="8706" width="12.140625" style="11" customWidth="1"/>
    <col min="8707" max="8707" width="8" style="11"/>
    <col min="8708" max="8708" width="17.42578125" style="11" bestFit="1" customWidth="1"/>
    <col min="8709" max="8709" width="15.140625" style="11" bestFit="1" customWidth="1"/>
    <col min="8710" max="8710" width="10" style="11" bestFit="1" customWidth="1"/>
    <col min="8711" max="8956" width="8" style="11"/>
    <col min="8957" max="8957" width="30.42578125" style="11" customWidth="1"/>
    <col min="8958" max="8958" width="13.42578125" style="11" customWidth="1"/>
    <col min="8959" max="8959" width="12" style="11" customWidth="1"/>
    <col min="8960" max="8960" width="13.42578125" style="11" customWidth="1"/>
    <col min="8961" max="8961" width="12.7109375" style="11" customWidth="1"/>
    <col min="8962" max="8962" width="12.140625" style="11" customWidth="1"/>
    <col min="8963" max="8963" width="8" style="11"/>
    <col min="8964" max="8964" width="17.42578125" style="11" bestFit="1" customWidth="1"/>
    <col min="8965" max="8965" width="15.140625" style="11" bestFit="1" customWidth="1"/>
    <col min="8966" max="8966" width="10" style="11" bestFit="1" customWidth="1"/>
    <col min="8967" max="9212" width="8" style="11"/>
    <col min="9213" max="9213" width="30.42578125" style="11" customWidth="1"/>
    <col min="9214" max="9214" width="13.42578125" style="11" customWidth="1"/>
    <col min="9215" max="9215" width="12" style="11" customWidth="1"/>
    <col min="9216" max="9216" width="13.42578125" style="11" customWidth="1"/>
    <col min="9217" max="9217" width="12.7109375" style="11" customWidth="1"/>
    <col min="9218" max="9218" width="12.140625" style="11" customWidth="1"/>
    <col min="9219" max="9219" width="8" style="11"/>
    <col min="9220" max="9220" width="17.42578125" style="11" bestFit="1" customWidth="1"/>
    <col min="9221" max="9221" width="15.140625" style="11" bestFit="1" customWidth="1"/>
    <col min="9222" max="9222" width="10" style="11" bestFit="1" customWidth="1"/>
    <col min="9223" max="9468" width="8" style="11"/>
    <col min="9469" max="9469" width="30.42578125" style="11" customWidth="1"/>
    <col min="9470" max="9470" width="13.42578125" style="11" customWidth="1"/>
    <col min="9471" max="9471" width="12" style="11" customWidth="1"/>
    <col min="9472" max="9472" width="13.42578125" style="11" customWidth="1"/>
    <col min="9473" max="9473" width="12.7109375" style="11" customWidth="1"/>
    <col min="9474" max="9474" width="12.140625" style="11" customWidth="1"/>
    <col min="9475" max="9475" width="8" style="11"/>
    <col min="9476" max="9476" width="17.42578125" style="11" bestFit="1" customWidth="1"/>
    <col min="9477" max="9477" width="15.140625" style="11" bestFit="1" customWidth="1"/>
    <col min="9478" max="9478" width="10" style="11" bestFit="1" customWidth="1"/>
    <col min="9479" max="9724" width="8" style="11"/>
    <col min="9725" max="9725" width="30.42578125" style="11" customWidth="1"/>
    <col min="9726" max="9726" width="13.42578125" style="11" customWidth="1"/>
    <col min="9727" max="9727" width="12" style="11" customWidth="1"/>
    <col min="9728" max="9728" width="13.42578125" style="11" customWidth="1"/>
    <col min="9729" max="9729" width="12.7109375" style="11" customWidth="1"/>
    <col min="9730" max="9730" width="12.140625" style="11" customWidth="1"/>
    <col min="9731" max="9731" width="8" style="11"/>
    <col min="9732" max="9732" width="17.42578125" style="11" bestFit="1" customWidth="1"/>
    <col min="9733" max="9733" width="15.140625" style="11" bestFit="1" customWidth="1"/>
    <col min="9734" max="9734" width="10" style="11" bestFit="1" customWidth="1"/>
    <col min="9735" max="9980" width="8" style="11"/>
    <col min="9981" max="9981" width="30.42578125" style="11" customWidth="1"/>
    <col min="9982" max="9982" width="13.42578125" style="11" customWidth="1"/>
    <col min="9983" max="9983" width="12" style="11" customWidth="1"/>
    <col min="9984" max="9984" width="13.42578125" style="11" customWidth="1"/>
    <col min="9985" max="9985" width="12.7109375" style="11" customWidth="1"/>
    <col min="9986" max="9986" width="12.140625" style="11" customWidth="1"/>
    <col min="9987" max="9987" width="8" style="11"/>
    <col min="9988" max="9988" width="17.42578125" style="11" bestFit="1" customWidth="1"/>
    <col min="9989" max="9989" width="15.140625" style="11" bestFit="1" customWidth="1"/>
    <col min="9990" max="9990" width="10" style="11" bestFit="1" customWidth="1"/>
    <col min="9991" max="10236" width="8" style="11"/>
    <col min="10237" max="10237" width="30.42578125" style="11" customWidth="1"/>
    <col min="10238" max="10238" width="13.42578125" style="11" customWidth="1"/>
    <col min="10239" max="10239" width="12" style="11" customWidth="1"/>
    <col min="10240" max="10240" width="13.42578125" style="11" customWidth="1"/>
    <col min="10241" max="10241" width="12.7109375" style="11" customWidth="1"/>
    <col min="10242" max="10242" width="12.140625" style="11" customWidth="1"/>
    <col min="10243" max="10243" width="8" style="11"/>
    <col min="10244" max="10244" width="17.42578125" style="11" bestFit="1" customWidth="1"/>
    <col min="10245" max="10245" width="15.140625" style="11" bestFit="1" customWidth="1"/>
    <col min="10246" max="10246" width="10" style="11" bestFit="1" customWidth="1"/>
    <col min="10247" max="10492" width="8" style="11"/>
    <col min="10493" max="10493" width="30.42578125" style="11" customWidth="1"/>
    <col min="10494" max="10494" width="13.42578125" style="11" customWidth="1"/>
    <col min="10495" max="10495" width="12" style="11" customWidth="1"/>
    <col min="10496" max="10496" width="13.42578125" style="11" customWidth="1"/>
    <col min="10497" max="10497" width="12.7109375" style="11" customWidth="1"/>
    <col min="10498" max="10498" width="12.140625" style="11" customWidth="1"/>
    <col min="10499" max="10499" width="8" style="11"/>
    <col min="10500" max="10500" width="17.42578125" style="11" bestFit="1" customWidth="1"/>
    <col min="10501" max="10501" width="15.140625" style="11" bestFit="1" customWidth="1"/>
    <col min="10502" max="10502" width="10" style="11" bestFit="1" customWidth="1"/>
    <col min="10503" max="10748" width="8" style="11"/>
    <col min="10749" max="10749" width="30.42578125" style="11" customWidth="1"/>
    <col min="10750" max="10750" width="13.42578125" style="11" customWidth="1"/>
    <col min="10751" max="10751" width="12" style="11" customWidth="1"/>
    <col min="10752" max="10752" width="13.42578125" style="11" customWidth="1"/>
    <col min="10753" max="10753" width="12.7109375" style="11" customWidth="1"/>
    <col min="10754" max="10754" width="12.140625" style="11" customWidth="1"/>
    <col min="10755" max="10755" width="8" style="11"/>
    <col min="10756" max="10756" width="17.42578125" style="11" bestFit="1" customWidth="1"/>
    <col min="10757" max="10757" width="15.140625" style="11" bestFit="1" customWidth="1"/>
    <col min="10758" max="10758" width="10" style="11" bestFit="1" customWidth="1"/>
    <col min="10759" max="11004" width="8" style="11"/>
    <col min="11005" max="11005" width="30.42578125" style="11" customWidth="1"/>
    <col min="11006" max="11006" width="13.42578125" style="11" customWidth="1"/>
    <col min="11007" max="11007" width="12" style="11" customWidth="1"/>
    <col min="11008" max="11008" width="13.42578125" style="11" customWidth="1"/>
    <col min="11009" max="11009" width="12.7109375" style="11" customWidth="1"/>
    <col min="11010" max="11010" width="12.140625" style="11" customWidth="1"/>
    <col min="11011" max="11011" width="8" style="11"/>
    <col min="11012" max="11012" width="17.42578125" style="11" bestFit="1" customWidth="1"/>
    <col min="11013" max="11013" width="15.140625" style="11" bestFit="1" customWidth="1"/>
    <col min="11014" max="11014" width="10" style="11" bestFit="1" customWidth="1"/>
    <col min="11015" max="11260" width="8" style="11"/>
    <col min="11261" max="11261" width="30.42578125" style="11" customWidth="1"/>
    <col min="11262" max="11262" width="13.42578125" style="11" customWidth="1"/>
    <col min="11263" max="11263" width="12" style="11" customWidth="1"/>
    <col min="11264" max="11264" width="13.42578125" style="11" customWidth="1"/>
    <col min="11265" max="11265" width="12.7109375" style="11" customWidth="1"/>
    <col min="11266" max="11266" width="12.140625" style="11" customWidth="1"/>
    <col min="11267" max="11267" width="8" style="11"/>
    <col min="11268" max="11268" width="17.42578125" style="11" bestFit="1" customWidth="1"/>
    <col min="11269" max="11269" width="15.140625" style="11" bestFit="1" customWidth="1"/>
    <col min="11270" max="11270" width="10" style="11" bestFit="1" customWidth="1"/>
    <col min="11271" max="11516" width="8" style="11"/>
    <col min="11517" max="11517" width="30.42578125" style="11" customWidth="1"/>
    <col min="11518" max="11518" width="13.42578125" style="11" customWidth="1"/>
    <col min="11519" max="11519" width="12" style="11" customWidth="1"/>
    <col min="11520" max="11520" width="13.42578125" style="11" customWidth="1"/>
    <col min="11521" max="11521" width="12.7109375" style="11" customWidth="1"/>
    <col min="11522" max="11522" width="12.140625" style="11" customWidth="1"/>
    <col min="11523" max="11523" width="8" style="11"/>
    <col min="11524" max="11524" width="17.42578125" style="11" bestFit="1" customWidth="1"/>
    <col min="11525" max="11525" width="15.140625" style="11" bestFit="1" customWidth="1"/>
    <col min="11526" max="11526" width="10" style="11" bestFit="1" customWidth="1"/>
    <col min="11527" max="11772" width="8" style="11"/>
    <col min="11773" max="11773" width="30.42578125" style="11" customWidth="1"/>
    <col min="11774" max="11774" width="13.42578125" style="11" customWidth="1"/>
    <col min="11775" max="11775" width="12" style="11" customWidth="1"/>
    <col min="11776" max="11776" width="13.42578125" style="11" customWidth="1"/>
    <col min="11777" max="11777" width="12.7109375" style="11" customWidth="1"/>
    <col min="11778" max="11778" width="12.140625" style="11" customWidth="1"/>
    <col min="11779" max="11779" width="8" style="11"/>
    <col min="11780" max="11780" width="17.42578125" style="11" bestFit="1" customWidth="1"/>
    <col min="11781" max="11781" width="15.140625" style="11" bestFit="1" customWidth="1"/>
    <col min="11782" max="11782" width="10" style="11" bestFit="1" customWidth="1"/>
    <col min="11783" max="12028" width="8" style="11"/>
    <col min="12029" max="12029" width="30.42578125" style="11" customWidth="1"/>
    <col min="12030" max="12030" width="13.42578125" style="11" customWidth="1"/>
    <col min="12031" max="12031" width="12" style="11" customWidth="1"/>
    <col min="12032" max="12032" width="13.42578125" style="11" customWidth="1"/>
    <col min="12033" max="12033" width="12.7109375" style="11" customWidth="1"/>
    <col min="12034" max="12034" width="12.140625" style="11" customWidth="1"/>
    <col min="12035" max="12035" width="8" style="11"/>
    <col min="12036" max="12036" width="17.42578125" style="11" bestFit="1" customWidth="1"/>
    <col min="12037" max="12037" width="15.140625" style="11" bestFit="1" customWidth="1"/>
    <col min="12038" max="12038" width="10" style="11" bestFit="1" customWidth="1"/>
    <col min="12039" max="12284" width="8" style="11"/>
    <col min="12285" max="12285" width="30.42578125" style="11" customWidth="1"/>
    <col min="12286" max="12286" width="13.42578125" style="11" customWidth="1"/>
    <col min="12287" max="12287" width="12" style="11" customWidth="1"/>
    <col min="12288" max="12288" width="13.42578125" style="11" customWidth="1"/>
    <col min="12289" max="12289" width="12.7109375" style="11" customWidth="1"/>
    <col min="12290" max="12290" width="12.140625" style="11" customWidth="1"/>
    <col min="12291" max="12291" width="8" style="11"/>
    <col min="12292" max="12292" width="17.42578125" style="11" bestFit="1" customWidth="1"/>
    <col min="12293" max="12293" width="15.140625" style="11" bestFit="1" customWidth="1"/>
    <col min="12294" max="12294" width="10" style="11" bestFit="1" customWidth="1"/>
    <col min="12295" max="12540" width="8" style="11"/>
    <col min="12541" max="12541" width="30.42578125" style="11" customWidth="1"/>
    <col min="12542" max="12542" width="13.42578125" style="11" customWidth="1"/>
    <col min="12543" max="12543" width="12" style="11" customWidth="1"/>
    <col min="12544" max="12544" width="13.42578125" style="11" customWidth="1"/>
    <col min="12545" max="12545" width="12.7109375" style="11" customWidth="1"/>
    <col min="12546" max="12546" width="12.140625" style="11" customWidth="1"/>
    <col min="12547" max="12547" width="8" style="11"/>
    <col min="12548" max="12548" width="17.42578125" style="11" bestFit="1" customWidth="1"/>
    <col min="12549" max="12549" width="15.140625" style="11" bestFit="1" customWidth="1"/>
    <col min="12550" max="12550" width="10" style="11" bestFit="1" customWidth="1"/>
    <col min="12551" max="12796" width="8" style="11"/>
    <col min="12797" max="12797" width="30.42578125" style="11" customWidth="1"/>
    <col min="12798" max="12798" width="13.42578125" style="11" customWidth="1"/>
    <col min="12799" max="12799" width="12" style="11" customWidth="1"/>
    <col min="12800" max="12800" width="13.42578125" style="11" customWidth="1"/>
    <col min="12801" max="12801" width="12.7109375" style="11" customWidth="1"/>
    <col min="12802" max="12802" width="12.140625" style="11" customWidth="1"/>
    <col min="12803" max="12803" width="8" style="11"/>
    <col min="12804" max="12804" width="17.42578125" style="11" bestFit="1" customWidth="1"/>
    <col min="12805" max="12805" width="15.140625" style="11" bestFit="1" customWidth="1"/>
    <col min="12806" max="12806" width="10" style="11" bestFit="1" customWidth="1"/>
    <col min="12807" max="13052" width="8" style="11"/>
    <col min="13053" max="13053" width="30.42578125" style="11" customWidth="1"/>
    <col min="13054" max="13054" width="13.42578125" style="11" customWidth="1"/>
    <col min="13055" max="13055" width="12" style="11" customWidth="1"/>
    <col min="13056" max="13056" width="13.42578125" style="11" customWidth="1"/>
    <col min="13057" max="13057" width="12.7109375" style="11" customWidth="1"/>
    <col min="13058" max="13058" width="12.140625" style="11" customWidth="1"/>
    <col min="13059" max="13059" width="8" style="11"/>
    <col min="13060" max="13060" width="17.42578125" style="11" bestFit="1" customWidth="1"/>
    <col min="13061" max="13061" width="15.140625" style="11" bestFit="1" customWidth="1"/>
    <col min="13062" max="13062" width="10" style="11" bestFit="1" customWidth="1"/>
    <col min="13063" max="13308" width="8" style="11"/>
    <col min="13309" max="13309" width="30.42578125" style="11" customWidth="1"/>
    <col min="13310" max="13310" width="13.42578125" style="11" customWidth="1"/>
    <col min="13311" max="13311" width="12" style="11" customWidth="1"/>
    <col min="13312" max="13312" width="13.42578125" style="11" customWidth="1"/>
    <col min="13313" max="13313" width="12.7109375" style="11" customWidth="1"/>
    <col min="13314" max="13314" width="12.140625" style="11" customWidth="1"/>
    <col min="13315" max="13315" width="8" style="11"/>
    <col min="13316" max="13316" width="17.42578125" style="11" bestFit="1" customWidth="1"/>
    <col min="13317" max="13317" width="15.140625" style="11" bestFit="1" customWidth="1"/>
    <col min="13318" max="13318" width="10" style="11" bestFit="1" customWidth="1"/>
    <col min="13319" max="13564" width="8" style="11"/>
    <col min="13565" max="13565" width="30.42578125" style="11" customWidth="1"/>
    <col min="13566" max="13566" width="13.42578125" style="11" customWidth="1"/>
    <col min="13567" max="13567" width="12" style="11" customWidth="1"/>
    <col min="13568" max="13568" width="13.42578125" style="11" customWidth="1"/>
    <col min="13569" max="13569" width="12.7109375" style="11" customWidth="1"/>
    <col min="13570" max="13570" width="12.140625" style="11" customWidth="1"/>
    <col min="13571" max="13571" width="8" style="11"/>
    <col min="13572" max="13572" width="17.42578125" style="11" bestFit="1" customWidth="1"/>
    <col min="13573" max="13573" width="15.140625" style="11" bestFit="1" customWidth="1"/>
    <col min="13574" max="13574" width="10" style="11" bestFit="1" customWidth="1"/>
    <col min="13575" max="13820" width="8" style="11"/>
    <col min="13821" max="13821" width="30.42578125" style="11" customWidth="1"/>
    <col min="13822" max="13822" width="13.42578125" style="11" customWidth="1"/>
    <col min="13823" max="13823" width="12" style="11" customWidth="1"/>
    <col min="13824" max="13824" width="13.42578125" style="11" customWidth="1"/>
    <col min="13825" max="13825" width="12.7109375" style="11" customWidth="1"/>
    <col min="13826" max="13826" width="12.140625" style="11" customWidth="1"/>
    <col min="13827" max="13827" width="8" style="11"/>
    <col min="13828" max="13828" width="17.42578125" style="11" bestFit="1" customWidth="1"/>
    <col min="13829" max="13829" width="15.140625" style="11" bestFit="1" customWidth="1"/>
    <col min="13830" max="13830" width="10" style="11" bestFit="1" customWidth="1"/>
    <col min="13831" max="14076" width="8" style="11"/>
    <col min="14077" max="14077" width="30.42578125" style="11" customWidth="1"/>
    <col min="14078" max="14078" width="13.42578125" style="11" customWidth="1"/>
    <col min="14079" max="14079" width="12" style="11" customWidth="1"/>
    <col min="14080" max="14080" width="13.42578125" style="11" customWidth="1"/>
    <col min="14081" max="14081" width="12.7109375" style="11" customWidth="1"/>
    <col min="14082" max="14082" width="12.140625" style="11" customWidth="1"/>
    <col min="14083" max="14083" width="8" style="11"/>
    <col min="14084" max="14084" width="17.42578125" style="11" bestFit="1" customWidth="1"/>
    <col min="14085" max="14085" width="15.140625" style="11" bestFit="1" customWidth="1"/>
    <col min="14086" max="14086" width="10" style="11" bestFit="1" customWidth="1"/>
    <col min="14087" max="14332" width="8" style="11"/>
    <col min="14333" max="14333" width="30.42578125" style="11" customWidth="1"/>
    <col min="14334" max="14334" width="13.42578125" style="11" customWidth="1"/>
    <col min="14335" max="14335" width="12" style="11" customWidth="1"/>
    <col min="14336" max="14336" width="13.42578125" style="11" customWidth="1"/>
    <col min="14337" max="14337" width="12.7109375" style="11" customWidth="1"/>
    <col min="14338" max="14338" width="12.140625" style="11" customWidth="1"/>
    <col min="14339" max="14339" width="8" style="11"/>
    <col min="14340" max="14340" width="17.42578125" style="11" bestFit="1" customWidth="1"/>
    <col min="14341" max="14341" width="15.140625" style="11" bestFit="1" customWidth="1"/>
    <col min="14342" max="14342" width="10" style="11" bestFit="1" customWidth="1"/>
    <col min="14343" max="14588" width="8" style="11"/>
    <col min="14589" max="14589" width="30.42578125" style="11" customWidth="1"/>
    <col min="14590" max="14590" width="13.42578125" style="11" customWidth="1"/>
    <col min="14591" max="14591" width="12" style="11" customWidth="1"/>
    <col min="14592" max="14592" width="13.42578125" style="11" customWidth="1"/>
    <col min="14593" max="14593" width="12.7109375" style="11" customWidth="1"/>
    <col min="14594" max="14594" width="12.140625" style="11" customWidth="1"/>
    <col min="14595" max="14595" width="8" style="11"/>
    <col min="14596" max="14596" width="17.42578125" style="11" bestFit="1" customWidth="1"/>
    <col min="14597" max="14597" width="15.140625" style="11" bestFit="1" customWidth="1"/>
    <col min="14598" max="14598" width="10" style="11" bestFit="1" customWidth="1"/>
    <col min="14599" max="14844" width="8" style="11"/>
    <col min="14845" max="14845" width="30.42578125" style="11" customWidth="1"/>
    <col min="14846" max="14846" width="13.42578125" style="11" customWidth="1"/>
    <col min="14847" max="14847" width="12" style="11" customWidth="1"/>
    <col min="14848" max="14848" width="13.42578125" style="11" customWidth="1"/>
    <col min="14849" max="14849" width="12.7109375" style="11" customWidth="1"/>
    <col min="14850" max="14850" width="12.140625" style="11" customWidth="1"/>
    <col min="14851" max="14851" width="8" style="11"/>
    <col min="14852" max="14852" width="17.42578125" style="11" bestFit="1" customWidth="1"/>
    <col min="14853" max="14853" width="15.140625" style="11" bestFit="1" customWidth="1"/>
    <col min="14854" max="14854" width="10" style="11" bestFit="1" customWidth="1"/>
    <col min="14855" max="15100" width="8" style="11"/>
    <col min="15101" max="15101" width="30.42578125" style="11" customWidth="1"/>
    <col min="15102" max="15102" width="13.42578125" style="11" customWidth="1"/>
    <col min="15103" max="15103" width="12" style="11" customWidth="1"/>
    <col min="15104" max="15104" width="13.42578125" style="11" customWidth="1"/>
    <col min="15105" max="15105" width="12.7109375" style="11" customWidth="1"/>
    <col min="15106" max="15106" width="12.140625" style="11" customWidth="1"/>
    <col min="15107" max="15107" width="8" style="11"/>
    <col min="15108" max="15108" width="17.42578125" style="11" bestFit="1" customWidth="1"/>
    <col min="15109" max="15109" width="15.140625" style="11" bestFit="1" customWidth="1"/>
    <col min="15110" max="15110" width="10" style="11" bestFit="1" customWidth="1"/>
    <col min="15111" max="15356" width="8" style="11"/>
    <col min="15357" max="15357" width="30.42578125" style="11" customWidth="1"/>
    <col min="15358" max="15358" width="13.42578125" style="11" customWidth="1"/>
    <col min="15359" max="15359" width="12" style="11" customWidth="1"/>
    <col min="15360" max="15360" width="13.42578125" style="11" customWidth="1"/>
    <col min="15361" max="15361" width="12.7109375" style="11" customWidth="1"/>
    <col min="15362" max="15362" width="12.140625" style="11" customWidth="1"/>
    <col min="15363" max="15363" width="8" style="11"/>
    <col min="15364" max="15364" width="17.42578125" style="11" bestFit="1" customWidth="1"/>
    <col min="15365" max="15365" width="15.140625" style="11" bestFit="1" customWidth="1"/>
    <col min="15366" max="15366" width="10" style="11" bestFit="1" customWidth="1"/>
    <col min="15367" max="15612" width="8" style="11"/>
    <col min="15613" max="15613" width="30.42578125" style="11" customWidth="1"/>
    <col min="15614" max="15614" width="13.42578125" style="11" customWidth="1"/>
    <col min="15615" max="15615" width="12" style="11" customWidth="1"/>
    <col min="15616" max="15616" width="13.42578125" style="11" customWidth="1"/>
    <col min="15617" max="15617" width="12.7109375" style="11" customWidth="1"/>
    <col min="15618" max="15618" width="12.140625" style="11" customWidth="1"/>
    <col min="15619" max="15619" width="8" style="11"/>
    <col min="15620" max="15620" width="17.42578125" style="11" bestFit="1" customWidth="1"/>
    <col min="15621" max="15621" width="15.140625" style="11" bestFit="1" customWidth="1"/>
    <col min="15622" max="15622" width="10" style="11" bestFit="1" customWidth="1"/>
    <col min="15623" max="15868" width="8" style="11"/>
    <col min="15869" max="15869" width="30.42578125" style="11" customWidth="1"/>
    <col min="15870" max="15870" width="13.42578125" style="11" customWidth="1"/>
    <col min="15871" max="15871" width="12" style="11" customWidth="1"/>
    <col min="15872" max="15872" width="13.42578125" style="11" customWidth="1"/>
    <col min="15873" max="15873" width="12.7109375" style="11" customWidth="1"/>
    <col min="15874" max="15874" width="12.140625" style="11" customWidth="1"/>
    <col min="15875" max="15875" width="8" style="11"/>
    <col min="15876" max="15876" width="17.42578125" style="11" bestFit="1" customWidth="1"/>
    <col min="15877" max="15877" width="15.140625" style="11" bestFit="1" customWidth="1"/>
    <col min="15878" max="15878" width="10" style="11" bestFit="1" customWidth="1"/>
    <col min="15879" max="16124" width="8" style="11"/>
    <col min="16125" max="16125" width="30.42578125" style="11" customWidth="1"/>
    <col min="16126" max="16126" width="13.42578125" style="11" customWidth="1"/>
    <col min="16127" max="16127" width="12" style="11" customWidth="1"/>
    <col min="16128" max="16128" width="13.42578125" style="11" customWidth="1"/>
    <col min="16129" max="16129" width="12.7109375" style="11" customWidth="1"/>
    <col min="16130" max="16130" width="12.140625" style="11" customWidth="1"/>
    <col min="16131" max="16131" width="8" style="11"/>
    <col min="16132" max="16132" width="17.42578125" style="11" bestFit="1" customWidth="1"/>
    <col min="16133" max="16133" width="15.140625" style="11" bestFit="1" customWidth="1"/>
    <col min="16134" max="16134" width="10" style="11" bestFit="1" customWidth="1"/>
    <col min="16135" max="16384" width="8" style="11"/>
  </cols>
  <sheetData>
    <row r="1" spans="2:13" x14ac:dyDescent="0.2">
      <c r="B1" s="94"/>
      <c r="C1" s="95"/>
      <c r="D1" s="95"/>
      <c r="E1" s="95"/>
      <c r="F1" s="95"/>
      <c r="G1" s="95"/>
      <c r="H1" s="95"/>
      <c r="I1" s="16"/>
      <c r="J1" s="16"/>
      <c r="K1" s="16"/>
      <c r="L1" s="16"/>
      <c r="M1" s="16"/>
    </row>
    <row r="2" spans="2:13" x14ac:dyDescent="0.2">
      <c r="B2" s="101" t="s">
        <v>71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2:13" x14ac:dyDescent="0.2">
      <c r="B3" s="96" t="s">
        <v>28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x14ac:dyDescent="0.2">
      <c r="B4" s="20"/>
      <c r="I4" s="18"/>
      <c r="J4" s="16"/>
      <c r="K4" s="16"/>
      <c r="L4" s="16"/>
      <c r="M4" s="16"/>
    </row>
    <row r="5" spans="2:13" x14ac:dyDescent="0.2">
      <c r="B5" s="20"/>
      <c r="G5" s="23" t="s">
        <v>27</v>
      </c>
      <c r="I5" s="23" t="s">
        <v>27</v>
      </c>
      <c r="J5" s="16"/>
      <c r="K5" s="16"/>
      <c r="L5" s="16"/>
      <c r="M5" s="16"/>
    </row>
    <row r="6" spans="2:13" x14ac:dyDescent="0.2">
      <c r="B6" s="20"/>
      <c r="G6" s="22">
        <v>1</v>
      </c>
      <c r="I6" s="22">
        <v>1</v>
      </c>
      <c r="J6" s="16"/>
      <c r="K6" s="16"/>
      <c r="L6" s="16"/>
      <c r="M6" s="16"/>
    </row>
    <row r="7" spans="2:13" x14ac:dyDescent="0.2">
      <c r="B7" s="20"/>
      <c r="I7" s="18"/>
      <c r="J7" s="16"/>
      <c r="K7" s="16"/>
      <c r="L7" s="16"/>
      <c r="M7" s="16"/>
    </row>
    <row r="8" spans="2:13" ht="51" x14ac:dyDescent="0.2">
      <c r="B8" s="2" t="s">
        <v>24</v>
      </c>
      <c r="C8" s="24" t="s">
        <v>7</v>
      </c>
      <c r="D8" s="25" t="s">
        <v>14</v>
      </c>
      <c r="E8" s="25" t="s">
        <v>15</v>
      </c>
      <c r="F8" s="24" t="s">
        <v>8</v>
      </c>
      <c r="G8" s="26" t="s">
        <v>22</v>
      </c>
      <c r="H8" s="25" t="s">
        <v>9</v>
      </c>
      <c r="I8" s="26" t="s">
        <v>23</v>
      </c>
      <c r="J8" s="24" t="s">
        <v>25</v>
      </c>
      <c r="K8" s="26" t="s">
        <v>26</v>
      </c>
      <c r="L8" s="25" t="s">
        <v>69</v>
      </c>
      <c r="M8" s="26" t="s">
        <v>70</v>
      </c>
    </row>
    <row r="9" spans="2:13" ht="15" customHeight="1" x14ac:dyDescent="0.2">
      <c r="B9" s="34" t="s">
        <v>1</v>
      </c>
      <c r="C9" s="37">
        <v>4000000</v>
      </c>
      <c r="D9" s="38">
        <v>0</v>
      </c>
      <c r="E9" s="39">
        <v>0</v>
      </c>
      <c r="F9" s="9">
        <v>0</v>
      </c>
      <c r="G9" s="8">
        <f t="shared" ref="G9:G24" si="0">F9*$G$6</f>
        <v>0</v>
      </c>
      <c r="H9" s="7">
        <v>0</v>
      </c>
      <c r="I9" s="7">
        <f t="shared" ref="I9:I24" si="1">H9*$I$6</f>
        <v>0</v>
      </c>
      <c r="J9" s="9">
        <f t="shared" ref="J9:J24" si="2">C9+G9+I9</f>
        <v>4000000</v>
      </c>
      <c r="K9" s="5">
        <f t="shared" ref="K9:K24" si="3">J9/J$25</f>
        <v>0.29357798165137616</v>
      </c>
      <c r="L9" s="9">
        <f>SUM(C9:E9)+G9+I9</f>
        <v>4000000</v>
      </c>
      <c r="M9" s="5">
        <f t="shared" ref="M9:M24" si="4">L9/L$25</f>
        <v>0.25</v>
      </c>
    </row>
    <row r="10" spans="2:13" ht="15" customHeight="1" x14ac:dyDescent="0.2">
      <c r="B10" s="10" t="s">
        <v>2</v>
      </c>
      <c r="C10" s="9">
        <v>4000000</v>
      </c>
      <c r="D10" s="7">
        <v>0</v>
      </c>
      <c r="E10" s="8">
        <v>0</v>
      </c>
      <c r="F10" s="9">
        <v>0</v>
      </c>
      <c r="G10" s="8">
        <f t="shared" si="0"/>
        <v>0</v>
      </c>
      <c r="H10" s="7">
        <v>0</v>
      </c>
      <c r="I10" s="7">
        <f t="shared" si="1"/>
        <v>0</v>
      </c>
      <c r="J10" s="9">
        <f t="shared" si="2"/>
        <v>4000000</v>
      </c>
      <c r="K10" s="5">
        <f t="shared" si="3"/>
        <v>0.29357798165137616</v>
      </c>
      <c r="L10" s="9">
        <f t="shared" ref="L9:L10" si="5">SUM(C10:E10)+G10+I10</f>
        <v>4000000</v>
      </c>
      <c r="M10" s="5">
        <f t="shared" si="4"/>
        <v>0.25</v>
      </c>
    </row>
    <row r="11" spans="2:13" ht="15" customHeight="1" x14ac:dyDescent="0.2">
      <c r="B11" s="10" t="s">
        <v>62</v>
      </c>
      <c r="C11" s="9">
        <v>0</v>
      </c>
      <c r="D11" s="7">
        <v>0</v>
      </c>
      <c r="E11" s="8">
        <v>500000</v>
      </c>
      <c r="F11" s="9">
        <v>1000000</v>
      </c>
      <c r="G11" s="8">
        <f>F11*$G$6</f>
        <v>1000000</v>
      </c>
      <c r="H11" s="7">
        <v>1000000</v>
      </c>
      <c r="I11" s="7">
        <f>H11*$I$6</f>
        <v>1000000</v>
      </c>
      <c r="J11" s="9">
        <f>C11+G11+I11</f>
        <v>2000000</v>
      </c>
      <c r="K11" s="5">
        <f t="shared" si="3"/>
        <v>0.14678899082568808</v>
      </c>
      <c r="L11" s="9">
        <f>SUM(C11:E11)+G11+I11</f>
        <v>2500000</v>
      </c>
      <c r="M11" s="5">
        <f t="shared" si="4"/>
        <v>0.15625</v>
      </c>
    </row>
    <row r="12" spans="2:13" ht="15" customHeight="1" x14ac:dyDescent="0.2">
      <c r="B12" s="10" t="s">
        <v>63</v>
      </c>
      <c r="C12" s="9">
        <v>0</v>
      </c>
      <c r="D12" s="7">
        <v>0</v>
      </c>
      <c r="E12" s="8">
        <v>0</v>
      </c>
      <c r="F12" s="9">
        <v>1000000</v>
      </c>
      <c r="G12" s="8">
        <f>F12*$G$6</f>
        <v>1000000</v>
      </c>
      <c r="H12" s="7">
        <v>500000</v>
      </c>
      <c r="I12" s="7">
        <f>H12*$I$6</f>
        <v>500000</v>
      </c>
      <c r="J12" s="9">
        <f>C12+G12+I12</f>
        <v>1500000</v>
      </c>
      <c r="K12" s="5">
        <f t="shared" si="3"/>
        <v>0.11009174311926606</v>
      </c>
      <c r="L12" s="9">
        <f>SUM(C12:E12)+G12+I12</f>
        <v>1500000</v>
      </c>
      <c r="M12" s="5">
        <f t="shared" si="4"/>
        <v>9.375E-2</v>
      </c>
    </row>
    <row r="13" spans="2:13" ht="15" customHeight="1" x14ac:dyDescent="0.2">
      <c r="B13" s="10" t="s">
        <v>64</v>
      </c>
      <c r="C13" s="9">
        <v>0</v>
      </c>
      <c r="D13" s="7">
        <v>0</v>
      </c>
      <c r="E13" s="8">
        <v>0</v>
      </c>
      <c r="F13" s="9">
        <v>0</v>
      </c>
      <c r="G13" s="8">
        <f>F13*$G$6</f>
        <v>0</v>
      </c>
      <c r="H13" s="7">
        <v>2000000</v>
      </c>
      <c r="I13" s="7">
        <f>H13*$I$6</f>
        <v>2000000</v>
      </c>
      <c r="J13" s="9">
        <f>C13+G13+I13</f>
        <v>2000000</v>
      </c>
      <c r="K13" s="5">
        <f t="shared" si="3"/>
        <v>0.14678899082568808</v>
      </c>
      <c r="L13" s="9">
        <f>SUM(C13:E13)+G13+I13</f>
        <v>2000000</v>
      </c>
      <c r="M13" s="5">
        <f t="shared" si="4"/>
        <v>0.125</v>
      </c>
    </row>
    <row r="14" spans="2:13" ht="15" customHeight="1" x14ac:dyDescent="0.2">
      <c r="B14" s="35" t="s">
        <v>3</v>
      </c>
      <c r="C14" s="9">
        <v>0</v>
      </c>
      <c r="D14" s="7">
        <v>100000</v>
      </c>
      <c r="E14" s="8">
        <v>0</v>
      </c>
      <c r="F14" s="9">
        <v>0</v>
      </c>
      <c r="G14" s="8">
        <f t="shared" si="0"/>
        <v>0</v>
      </c>
      <c r="H14" s="7">
        <v>0</v>
      </c>
      <c r="I14" s="7">
        <f t="shared" si="1"/>
        <v>0</v>
      </c>
      <c r="J14" s="9">
        <f t="shared" si="2"/>
        <v>0</v>
      </c>
      <c r="K14" s="5">
        <f t="shared" si="3"/>
        <v>0</v>
      </c>
      <c r="L14" s="9">
        <f t="shared" ref="L14:L24" si="6">SUM(C14:E14)+G14+I14</f>
        <v>100000</v>
      </c>
      <c r="M14" s="5">
        <f t="shared" si="4"/>
        <v>6.2500000000000003E-3</v>
      </c>
    </row>
    <row r="15" spans="2:13" ht="15" customHeight="1" x14ac:dyDescent="0.2">
      <c r="B15" s="35" t="s">
        <v>4</v>
      </c>
      <c r="C15" s="9">
        <v>0</v>
      </c>
      <c r="D15" s="7">
        <v>100000</v>
      </c>
      <c r="E15" s="8">
        <v>0</v>
      </c>
      <c r="F15" s="9">
        <v>0</v>
      </c>
      <c r="G15" s="8">
        <f t="shared" si="0"/>
        <v>0</v>
      </c>
      <c r="H15" s="7">
        <v>0</v>
      </c>
      <c r="I15" s="7">
        <f t="shared" si="1"/>
        <v>0</v>
      </c>
      <c r="J15" s="9">
        <f t="shared" si="2"/>
        <v>0</v>
      </c>
      <c r="K15" s="5">
        <f t="shared" si="3"/>
        <v>0</v>
      </c>
      <c r="L15" s="9">
        <f t="shared" si="6"/>
        <v>100000</v>
      </c>
      <c r="M15" s="5">
        <f t="shared" si="4"/>
        <v>6.2500000000000003E-3</v>
      </c>
    </row>
    <row r="16" spans="2:13" ht="15" customHeight="1" x14ac:dyDescent="0.2">
      <c r="B16" s="35" t="s">
        <v>5</v>
      </c>
      <c r="C16" s="9">
        <v>0</v>
      </c>
      <c r="D16" s="7">
        <v>100000</v>
      </c>
      <c r="E16" s="8">
        <v>0</v>
      </c>
      <c r="F16" s="9">
        <v>0</v>
      </c>
      <c r="G16" s="8">
        <f t="shared" si="0"/>
        <v>0</v>
      </c>
      <c r="H16" s="7">
        <v>0</v>
      </c>
      <c r="I16" s="7">
        <f t="shared" si="1"/>
        <v>0</v>
      </c>
      <c r="J16" s="9">
        <f t="shared" si="2"/>
        <v>0</v>
      </c>
      <c r="K16" s="5">
        <f t="shared" si="3"/>
        <v>0</v>
      </c>
      <c r="L16" s="9">
        <f t="shared" si="6"/>
        <v>100000</v>
      </c>
      <c r="M16" s="5">
        <f t="shared" si="4"/>
        <v>6.2500000000000003E-3</v>
      </c>
    </row>
    <row r="17" spans="2:13" ht="15" customHeight="1" x14ac:dyDescent="0.2">
      <c r="B17" s="35" t="s">
        <v>6</v>
      </c>
      <c r="C17" s="9">
        <v>0</v>
      </c>
      <c r="D17" s="7">
        <v>100000</v>
      </c>
      <c r="E17" s="8">
        <v>0</v>
      </c>
      <c r="F17" s="9">
        <v>0</v>
      </c>
      <c r="G17" s="8">
        <f t="shared" si="0"/>
        <v>0</v>
      </c>
      <c r="H17" s="7">
        <v>0</v>
      </c>
      <c r="I17" s="7">
        <f t="shared" si="1"/>
        <v>0</v>
      </c>
      <c r="J17" s="9">
        <f t="shared" si="2"/>
        <v>0</v>
      </c>
      <c r="K17" s="5">
        <f t="shared" si="3"/>
        <v>0</v>
      </c>
      <c r="L17" s="9">
        <f t="shared" si="6"/>
        <v>100000</v>
      </c>
      <c r="M17" s="5">
        <f t="shared" si="4"/>
        <v>6.2500000000000003E-3</v>
      </c>
    </row>
    <row r="18" spans="2:13" ht="15" customHeight="1" x14ac:dyDescent="0.2">
      <c r="B18" s="35" t="s">
        <v>16</v>
      </c>
      <c r="C18" s="9">
        <v>0</v>
      </c>
      <c r="D18" s="7">
        <v>50000</v>
      </c>
      <c r="E18" s="8">
        <v>0</v>
      </c>
      <c r="F18" s="9">
        <v>0</v>
      </c>
      <c r="G18" s="8">
        <f t="shared" si="0"/>
        <v>0</v>
      </c>
      <c r="H18" s="7">
        <v>0</v>
      </c>
      <c r="I18" s="7">
        <f t="shared" si="1"/>
        <v>0</v>
      </c>
      <c r="J18" s="9">
        <f t="shared" si="2"/>
        <v>0</v>
      </c>
      <c r="K18" s="5">
        <f t="shared" si="3"/>
        <v>0</v>
      </c>
      <c r="L18" s="9">
        <f t="shared" si="6"/>
        <v>50000</v>
      </c>
      <c r="M18" s="5">
        <f t="shared" si="4"/>
        <v>3.1250000000000002E-3</v>
      </c>
    </row>
    <row r="19" spans="2:13" ht="15" customHeight="1" x14ac:dyDescent="0.2">
      <c r="B19" s="35" t="s">
        <v>17</v>
      </c>
      <c r="C19" s="9">
        <v>50000</v>
      </c>
      <c r="D19" s="7">
        <v>25000</v>
      </c>
      <c r="E19" s="8">
        <v>0</v>
      </c>
      <c r="F19" s="9">
        <v>0</v>
      </c>
      <c r="G19" s="8">
        <f t="shared" si="0"/>
        <v>0</v>
      </c>
      <c r="H19" s="7">
        <v>0</v>
      </c>
      <c r="I19" s="7">
        <f t="shared" si="1"/>
        <v>0</v>
      </c>
      <c r="J19" s="9">
        <f t="shared" si="2"/>
        <v>50000</v>
      </c>
      <c r="K19" s="5">
        <f t="shared" si="3"/>
        <v>3.669724770642202E-3</v>
      </c>
      <c r="L19" s="9">
        <f t="shared" si="6"/>
        <v>75000</v>
      </c>
      <c r="M19" s="5">
        <f t="shared" si="4"/>
        <v>4.6874999999999998E-3</v>
      </c>
    </row>
    <row r="20" spans="2:13" ht="15" customHeight="1" x14ac:dyDescent="0.2">
      <c r="B20" s="35" t="s">
        <v>18</v>
      </c>
      <c r="C20" s="9">
        <v>50000</v>
      </c>
      <c r="D20" s="7">
        <v>75000</v>
      </c>
      <c r="E20" s="8">
        <v>0</v>
      </c>
      <c r="F20" s="9">
        <v>0</v>
      </c>
      <c r="G20" s="8">
        <f t="shared" si="0"/>
        <v>0</v>
      </c>
      <c r="H20" s="7">
        <v>0</v>
      </c>
      <c r="I20" s="7">
        <f t="shared" si="1"/>
        <v>0</v>
      </c>
      <c r="J20" s="9">
        <f t="shared" si="2"/>
        <v>50000</v>
      </c>
      <c r="K20" s="5">
        <f t="shared" si="3"/>
        <v>3.669724770642202E-3</v>
      </c>
      <c r="L20" s="9">
        <f t="shared" si="6"/>
        <v>125000</v>
      </c>
      <c r="M20" s="5">
        <f t="shared" si="4"/>
        <v>7.8125E-3</v>
      </c>
    </row>
    <row r="21" spans="2:13" ht="15" customHeight="1" x14ac:dyDescent="0.2">
      <c r="B21" s="35" t="s">
        <v>19</v>
      </c>
      <c r="C21" s="9">
        <v>25000</v>
      </c>
      <c r="D21" s="7">
        <v>100000</v>
      </c>
      <c r="E21" s="8">
        <v>0</v>
      </c>
      <c r="F21" s="9">
        <v>0</v>
      </c>
      <c r="G21" s="8">
        <f t="shared" si="0"/>
        <v>0</v>
      </c>
      <c r="H21" s="7">
        <v>0</v>
      </c>
      <c r="I21" s="7">
        <f t="shared" si="1"/>
        <v>0</v>
      </c>
      <c r="J21" s="9">
        <f t="shared" si="2"/>
        <v>25000</v>
      </c>
      <c r="K21" s="5">
        <f t="shared" si="3"/>
        <v>1.834862385321101E-3</v>
      </c>
      <c r="L21" s="9">
        <f t="shared" si="6"/>
        <v>125000</v>
      </c>
      <c r="M21" s="5">
        <f t="shared" si="4"/>
        <v>7.8125E-3</v>
      </c>
    </row>
    <row r="22" spans="2:13" ht="15" customHeight="1" x14ac:dyDescent="0.2">
      <c r="B22" s="35" t="s">
        <v>20</v>
      </c>
      <c r="C22" s="9">
        <v>0</v>
      </c>
      <c r="D22" s="7">
        <v>100000</v>
      </c>
      <c r="E22" s="8">
        <v>0</v>
      </c>
      <c r="F22" s="9">
        <v>0</v>
      </c>
      <c r="G22" s="8">
        <f t="shared" si="0"/>
        <v>0</v>
      </c>
      <c r="H22" s="7">
        <v>0</v>
      </c>
      <c r="I22" s="7">
        <f t="shared" si="1"/>
        <v>0</v>
      </c>
      <c r="J22" s="9">
        <f t="shared" si="2"/>
        <v>0</v>
      </c>
      <c r="K22" s="5">
        <f t="shared" si="3"/>
        <v>0</v>
      </c>
      <c r="L22" s="9">
        <f t="shared" si="6"/>
        <v>100000</v>
      </c>
      <c r="M22" s="5">
        <f t="shared" si="4"/>
        <v>6.2500000000000003E-3</v>
      </c>
    </row>
    <row r="23" spans="2:13" ht="15" customHeight="1" x14ac:dyDescent="0.2">
      <c r="B23" s="35" t="s">
        <v>21</v>
      </c>
      <c r="C23" s="9">
        <v>0</v>
      </c>
      <c r="D23" s="7">
        <v>100000</v>
      </c>
      <c r="E23" s="8">
        <v>0</v>
      </c>
      <c r="F23" s="9">
        <v>0</v>
      </c>
      <c r="G23" s="8">
        <f t="shared" si="0"/>
        <v>0</v>
      </c>
      <c r="H23" s="7">
        <v>0</v>
      </c>
      <c r="I23" s="7">
        <f t="shared" si="1"/>
        <v>0</v>
      </c>
      <c r="J23" s="9">
        <f t="shared" si="2"/>
        <v>0</v>
      </c>
      <c r="K23" s="5">
        <f t="shared" si="3"/>
        <v>0</v>
      </c>
      <c r="L23" s="9">
        <f t="shared" si="6"/>
        <v>100000</v>
      </c>
      <c r="M23" s="5">
        <f t="shared" si="4"/>
        <v>6.2500000000000003E-3</v>
      </c>
    </row>
    <row r="24" spans="2:13" ht="15" customHeight="1" x14ac:dyDescent="0.25">
      <c r="B24" s="36" t="s">
        <v>12</v>
      </c>
      <c r="C24" s="40">
        <v>0</v>
      </c>
      <c r="D24" s="27">
        <v>1025000</v>
      </c>
      <c r="E24" s="41">
        <v>0</v>
      </c>
      <c r="F24" s="33">
        <v>0</v>
      </c>
      <c r="G24" s="8">
        <f t="shared" si="0"/>
        <v>0</v>
      </c>
      <c r="H24" s="28">
        <v>0</v>
      </c>
      <c r="I24" s="7">
        <f t="shared" si="1"/>
        <v>0</v>
      </c>
      <c r="J24" s="9">
        <f t="shared" si="2"/>
        <v>0</v>
      </c>
      <c r="K24" s="5">
        <f t="shared" si="3"/>
        <v>0</v>
      </c>
      <c r="L24" s="9">
        <f t="shared" si="6"/>
        <v>1025000</v>
      </c>
      <c r="M24" s="5">
        <f t="shared" si="4"/>
        <v>6.4062499999999994E-2</v>
      </c>
    </row>
    <row r="25" spans="2:13" x14ac:dyDescent="0.2">
      <c r="B25" s="15" t="s">
        <v>0</v>
      </c>
      <c r="C25" s="31">
        <f t="shared" ref="C25:M25" si="7">SUM(C9:C24)</f>
        <v>8125000</v>
      </c>
      <c r="D25" s="13">
        <f t="shared" si="7"/>
        <v>1875000</v>
      </c>
      <c r="E25" s="13">
        <f t="shared" si="7"/>
        <v>500000</v>
      </c>
      <c r="F25" s="31">
        <f t="shared" si="7"/>
        <v>2000000</v>
      </c>
      <c r="G25" s="14">
        <f t="shared" si="7"/>
        <v>2000000</v>
      </c>
      <c r="H25" s="13">
        <f t="shared" si="7"/>
        <v>3500000</v>
      </c>
      <c r="I25" s="14">
        <f t="shared" si="7"/>
        <v>3500000</v>
      </c>
      <c r="J25" s="31">
        <f t="shared" si="7"/>
        <v>13625000</v>
      </c>
      <c r="K25" s="32">
        <f t="shared" si="7"/>
        <v>1</v>
      </c>
      <c r="L25" s="31">
        <f t="shared" si="7"/>
        <v>16000000</v>
      </c>
      <c r="M25" s="32">
        <f t="shared" si="7"/>
        <v>0.99999999999999989</v>
      </c>
    </row>
    <row r="26" spans="2:13" ht="15" x14ac:dyDescent="0.35">
      <c r="B26" s="19"/>
      <c r="C26" s="29"/>
      <c r="D26" s="30"/>
      <c r="E26" s="30"/>
      <c r="F26" s="29"/>
      <c r="G26" s="30"/>
      <c r="H26" s="30"/>
      <c r="I26" s="16"/>
      <c r="J26" s="16"/>
      <c r="K26" s="16"/>
      <c r="L26" s="16"/>
      <c r="M26" s="16"/>
    </row>
    <row r="27" spans="2:13" x14ac:dyDescent="0.2">
      <c r="I27" s="16"/>
      <c r="J27" s="16"/>
      <c r="K27" s="16"/>
      <c r="L27" s="16"/>
      <c r="M27" s="16"/>
    </row>
  </sheetData>
  <mergeCells count="2">
    <mergeCell ref="B3:M3"/>
    <mergeCell ref="B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zoomScaleNormal="100" workbookViewId="0">
      <pane ySplit="7" topLeftCell="A8" activePane="bottomLeft" state="frozen"/>
      <selection pane="bottomLeft"/>
    </sheetView>
  </sheetViews>
  <sheetFormatPr defaultColWidth="8" defaultRowHeight="12.75" x14ac:dyDescent="0.2"/>
  <cols>
    <col min="1" max="1" width="2.7109375" style="11" customWidth="1"/>
    <col min="2" max="2" width="29.42578125" style="11" customWidth="1"/>
    <col min="3" max="3" width="2.7109375" style="11" customWidth="1"/>
    <col min="4" max="4" width="15.5703125" style="12" bestFit="1" customWidth="1"/>
    <col min="5" max="5" width="12.85546875" style="16" bestFit="1" customWidth="1"/>
    <col min="6" max="6" width="14" style="12" bestFit="1" customWidth="1"/>
    <col min="7" max="7" width="10.28515625" style="12" bestFit="1" customWidth="1"/>
    <col min="8" max="8" width="2.7109375" style="11" customWidth="1"/>
    <col min="9" max="9" width="12.85546875" style="12" bestFit="1" customWidth="1"/>
    <col min="10" max="10" width="12.85546875" style="16" bestFit="1" customWidth="1"/>
    <col min="11" max="11" width="15.5703125" style="16" bestFit="1" customWidth="1"/>
    <col min="12" max="12" width="14" style="12" bestFit="1" customWidth="1"/>
    <col min="13" max="13" width="15.28515625" style="12" customWidth="1"/>
    <col min="14" max="252" width="8" style="11"/>
    <col min="253" max="253" width="30.42578125" style="11" customWidth="1"/>
    <col min="254" max="254" width="13.42578125" style="11" customWidth="1"/>
    <col min="255" max="255" width="12" style="11" customWidth="1"/>
    <col min="256" max="256" width="13.42578125" style="11" customWidth="1"/>
    <col min="257" max="257" width="12.7109375" style="11" customWidth="1"/>
    <col min="258" max="258" width="12.140625" style="11" customWidth="1"/>
    <col min="259" max="259" width="8" style="11"/>
    <col min="260" max="260" width="17.42578125" style="11" bestFit="1" customWidth="1"/>
    <col min="261" max="261" width="15.140625" style="11" bestFit="1" customWidth="1"/>
    <col min="262" max="262" width="10" style="11" bestFit="1" customWidth="1"/>
    <col min="263" max="508" width="8" style="11"/>
    <col min="509" max="509" width="30.42578125" style="11" customWidth="1"/>
    <col min="510" max="510" width="13.42578125" style="11" customWidth="1"/>
    <col min="511" max="511" width="12" style="11" customWidth="1"/>
    <col min="512" max="512" width="13.42578125" style="11" customWidth="1"/>
    <col min="513" max="513" width="12.7109375" style="11" customWidth="1"/>
    <col min="514" max="514" width="12.140625" style="11" customWidth="1"/>
    <col min="515" max="515" width="8" style="11"/>
    <col min="516" max="516" width="17.42578125" style="11" bestFit="1" customWidth="1"/>
    <col min="517" max="517" width="15.140625" style="11" bestFit="1" customWidth="1"/>
    <col min="518" max="518" width="10" style="11" bestFit="1" customWidth="1"/>
    <col min="519" max="764" width="8" style="11"/>
    <col min="765" max="765" width="30.42578125" style="11" customWidth="1"/>
    <col min="766" max="766" width="13.42578125" style="11" customWidth="1"/>
    <col min="767" max="767" width="12" style="11" customWidth="1"/>
    <col min="768" max="768" width="13.42578125" style="11" customWidth="1"/>
    <col min="769" max="769" width="12.7109375" style="11" customWidth="1"/>
    <col min="770" max="770" width="12.140625" style="11" customWidth="1"/>
    <col min="771" max="771" width="8" style="11"/>
    <col min="772" max="772" width="17.42578125" style="11" bestFit="1" customWidth="1"/>
    <col min="773" max="773" width="15.140625" style="11" bestFit="1" customWidth="1"/>
    <col min="774" max="774" width="10" style="11" bestFit="1" customWidth="1"/>
    <col min="775" max="1020" width="8" style="11"/>
    <col min="1021" max="1021" width="30.42578125" style="11" customWidth="1"/>
    <col min="1022" max="1022" width="13.42578125" style="11" customWidth="1"/>
    <col min="1023" max="1023" width="12" style="11" customWidth="1"/>
    <col min="1024" max="1024" width="13.42578125" style="11" customWidth="1"/>
    <col min="1025" max="1025" width="12.7109375" style="11" customWidth="1"/>
    <col min="1026" max="1026" width="12.140625" style="11" customWidth="1"/>
    <col min="1027" max="1027" width="8" style="11"/>
    <col min="1028" max="1028" width="17.42578125" style="11" bestFit="1" customWidth="1"/>
    <col min="1029" max="1029" width="15.140625" style="11" bestFit="1" customWidth="1"/>
    <col min="1030" max="1030" width="10" style="11" bestFit="1" customWidth="1"/>
    <col min="1031" max="1276" width="8" style="11"/>
    <col min="1277" max="1277" width="30.42578125" style="11" customWidth="1"/>
    <col min="1278" max="1278" width="13.42578125" style="11" customWidth="1"/>
    <col min="1279" max="1279" width="12" style="11" customWidth="1"/>
    <col min="1280" max="1280" width="13.42578125" style="11" customWidth="1"/>
    <col min="1281" max="1281" width="12.7109375" style="11" customWidth="1"/>
    <col min="1282" max="1282" width="12.140625" style="11" customWidth="1"/>
    <col min="1283" max="1283" width="8" style="11"/>
    <col min="1284" max="1284" width="17.42578125" style="11" bestFit="1" customWidth="1"/>
    <col min="1285" max="1285" width="15.140625" style="11" bestFit="1" customWidth="1"/>
    <col min="1286" max="1286" width="10" style="11" bestFit="1" customWidth="1"/>
    <col min="1287" max="1532" width="8" style="11"/>
    <col min="1533" max="1533" width="30.42578125" style="11" customWidth="1"/>
    <col min="1534" max="1534" width="13.42578125" style="11" customWidth="1"/>
    <col min="1535" max="1535" width="12" style="11" customWidth="1"/>
    <col min="1536" max="1536" width="13.42578125" style="11" customWidth="1"/>
    <col min="1537" max="1537" width="12.7109375" style="11" customWidth="1"/>
    <col min="1538" max="1538" width="12.140625" style="11" customWidth="1"/>
    <col min="1539" max="1539" width="8" style="11"/>
    <col min="1540" max="1540" width="17.42578125" style="11" bestFit="1" customWidth="1"/>
    <col min="1541" max="1541" width="15.140625" style="11" bestFit="1" customWidth="1"/>
    <col min="1542" max="1542" width="10" style="11" bestFit="1" customWidth="1"/>
    <col min="1543" max="1788" width="8" style="11"/>
    <col min="1789" max="1789" width="30.42578125" style="11" customWidth="1"/>
    <col min="1790" max="1790" width="13.42578125" style="11" customWidth="1"/>
    <col min="1791" max="1791" width="12" style="11" customWidth="1"/>
    <col min="1792" max="1792" width="13.42578125" style="11" customWidth="1"/>
    <col min="1793" max="1793" width="12.7109375" style="11" customWidth="1"/>
    <col min="1794" max="1794" width="12.140625" style="11" customWidth="1"/>
    <col min="1795" max="1795" width="8" style="11"/>
    <col min="1796" max="1796" width="17.42578125" style="11" bestFit="1" customWidth="1"/>
    <col min="1797" max="1797" width="15.140625" style="11" bestFit="1" customWidth="1"/>
    <col min="1798" max="1798" width="10" style="11" bestFit="1" customWidth="1"/>
    <col min="1799" max="2044" width="8" style="11"/>
    <col min="2045" max="2045" width="30.42578125" style="11" customWidth="1"/>
    <col min="2046" max="2046" width="13.42578125" style="11" customWidth="1"/>
    <col min="2047" max="2047" width="12" style="11" customWidth="1"/>
    <col min="2048" max="2048" width="13.42578125" style="11" customWidth="1"/>
    <col min="2049" max="2049" width="12.7109375" style="11" customWidth="1"/>
    <col min="2050" max="2050" width="12.140625" style="11" customWidth="1"/>
    <col min="2051" max="2051" width="8" style="11"/>
    <col min="2052" max="2052" width="17.42578125" style="11" bestFit="1" customWidth="1"/>
    <col min="2053" max="2053" width="15.140625" style="11" bestFit="1" customWidth="1"/>
    <col min="2054" max="2054" width="10" style="11" bestFit="1" customWidth="1"/>
    <col min="2055" max="2300" width="8" style="11"/>
    <col min="2301" max="2301" width="30.42578125" style="11" customWidth="1"/>
    <col min="2302" max="2302" width="13.42578125" style="11" customWidth="1"/>
    <col min="2303" max="2303" width="12" style="11" customWidth="1"/>
    <col min="2304" max="2304" width="13.42578125" style="11" customWidth="1"/>
    <col min="2305" max="2305" width="12.7109375" style="11" customWidth="1"/>
    <col min="2306" max="2306" width="12.140625" style="11" customWidth="1"/>
    <col min="2307" max="2307" width="8" style="11"/>
    <col min="2308" max="2308" width="17.42578125" style="11" bestFit="1" customWidth="1"/>
    <col min="2309" max="2309" width="15.140625" style="11" bestFit="1" customWidth="1"/>
    <col min="2310" max="2310" width="10" style="11" bestFit="1" customWidth="1"/>
    <col min="2311" max="2556" width="8" style="11"/>
    <col min="2557" max="2557" width="30.42578125" style="11" customWidth="1"/>
    <col min="2558" max="2558" width="13.42578125" style="11" customWidth="1"/>
    <col min="2559" max="2559" width="12" style="11" customWidth="1"/>
    <col min="2560" max="2560" width="13.42578125" style="11" customWidth="1"/>
    <col min="2561" max="2561" width="12.7109375" style="11" customWidth="1"/>
    <col min="2562" max="2562" width="12.140625" style="11" customWidth="1"/>
    <col min="2563" max="2563" width="8" style="11"/>
    <col min="2564" max="2564" width="17.42578125" style="11" bestFit="1" customWidth="1"/>
    <col min="2565" max="2565" width="15.140625" style="11" bestFit="1" customWidth="1"/>
    <col min="2566" max="2566" width="10" style="11" bestFit="1" customWidth="1"/>
    <col min="2567" max="2812" width="8" style="11"/>
    <col min="2813" max="2813" width="30.42578125" style="11" customWidth="1"/>
    <col min="2814" max="2814" width="13.42578125" style="11" customWidth="1"/>
    <col min="2815" max="2815" width="12" style="11" customWidth="1"/>
    <col min="2816" max="2816" width="13.42578125" style="11" customWidth="1"/>
    <col min="2817" max="2817" width="12.7109375" style="11" customWidth="1"/>
    <col min="2818" max="2818" width="12.140625" style="11" customWidth="1"/>
    <col min="2819" max="2819" width="8" style="11"/>
    <col min="2820" max="2820" width="17.42578125" style="11" bestFit="1" customWidth="1"/>
    <col min="2821" max="2821" width="15.140625" style="11" bestFit="1" customWidth="1"/>
    <col min="2822" max="2822" width="10" style="11" bestFit="1" customWidth="1"/>
    <col min="2823" max="3068" width="8" style="11"/>
    <col min="3069" max="3069" width="30.42578125" style="11" customWidth="1"/>
    <col min="3070" max="3070" width="13.42578125" style="11" customWidth="1"/>
    <col min="3071" max="3071" width="12" style="11" customWidth="1"/>
    <col min="3072" max="3072" width="13.42578125" style="11" customWidth="1"/>
    <col min="3073" max="3073" width="12.7109375" style="11" customWidth="1"/>
    <col min="3074" max="3074" width="12.140625" style="11" customWidth="1"/>
    <col min="3075" max="3075" width="8" style="11"/>
    <col min="3076" max="3076" width="17.42578125" style="11" bestFit="1" customWidth="1"/>
    <col min="3077" max="3077" width="15.140625" style="11" bestFit="1" customWidth="1"/>
    <col min="3078" max="3078" width="10" style="11" bestFit="1" customWidth="1"/>
    <col min="3079" max="3324" width="8" style="11"/>
    <col min="3325" max="3325" width="30.42578125" style="11" customWidth="1"/>
    <col min="3326" max="3326" width="13.42578125" style="11" customWidth="1"/>
    <col min="3327" max="3327" width="12" style="11" customWidth="1"/>
    <col min="3328" max="3328" width="13.42578125" style="11" customWidth="1"/>
    <col min="3329" max="3329" width="12.7109375" style="11" customWidth="1"/>
    <col min="3330" max="3330" width="12.140625" style="11" customWidth="1"/>
    <col min="3331" max="3331" width="8" style="11"/>
    <col min="3332" max="3332" width="17.42578125" style="11" bestFit="1" customWidth="1"/>
    <col min="3333" max="3333" width="15.140625" style="11" bestFit="1" customWidth="1"/>
    <col min="3334" max="3334" width="10" style="11" bestFit="1" customWidth="1"/>
    <col min="3335" max="3580" width="8" style="11"/>
    <col min="3581" max="3581" width="30.42578125" style="11" customWidth="1"/>
    <col min="3582" max="3582" width="13.42578125" style="11" customWidth="1"/>
    <col min="3583" max="3583" width="12" style="11" customWidth="1"/>
    <col min="3584" max="3584" width="13.42578125" style="11" customWidth="1"/>
    <col min="3585" max="3585" width="12.7109375" style="11" customWidth="1"/>
    <col min="3586" max="3586" width="12.140625" style="11" customWidth="1"/>
    <col min="3587" max="3587" width="8" style="11"/>
    <col min="3588" max="3588" width="17.42578125" style="11" bestFit="1" customWidth="1"/>
    <col min="3589" max="3589" width="15.140625" style="11" bestFit="1" customWidth="1"/>
    <col min="3590" max="3590" width="10" style="11" bestFit="1" customWidth="1"/>
    <col min="3591" max="3836" width="8" style="11"/>
    <col min="3837" max="3837" width="30.42578125" style="11" customWidth="1"/>
    <col min="3838" max="3838" width="13.42578125" style="11" customWidth="1"/>
    <col min="3839" max="3839" width="12" style="11" customWidth="1"/>
    <col min="3840" max="3840" width="13.42578125" style="11" customWidth="1"/>
    <col min="3841" max="3841" width="12.7109375" style="11" customWidth="1"/>
    <col min="3842" max="3842" width="12.140625" style="11" customWidth="1"/>
    <col min="3843" max="3843" width="8" style="11"/>
    <col min="3844" max="3844" width="17.42578125" style="11" bestFit="1" customWidth="1"/>
    <col min="3845" max="3845" width="15.140625" style="11" bestFit="1" customWidth="1"/>
    <col min="3846" max="3846" width="10" style="11" bestFit="1" customWidth="1"/>
    <col min="3847" max="4092" width="8" style="11"/>
    <col min="4093" max="4093" width="30.42578125" style="11" customWidth="1"/>
    <col min="4094" max="4094" width="13.42578125" style="11" customWidth="1"/>
    <col min="4095" max="4095" width="12" style="11" customWidth="1"/>
    <col min="4096" max="4096" width="13.42578125" style="11" customWidth="1"/>
    <col min="4097" max="4097" width="12.7109375" style="11" customWidth="1"/>
    <col min="4098" max="4098" width="12.140625" style="11" customWidth="1"/>
    <col min="4099" max="4099" width="8" style="11"/>
    <col min="4100" max="4100" width="17.42578125" style="11" bestFit="1" customWidth="1"/>
    <col min="4101" max="4101" width="15.140625" style="11" bestFit="1" customWidth="1"/>
    <col min="4102" max="4102" width="10" style="11" bestFit="1" customWidth="1"/>
    <col min="4103" max="4348" width="8" style="11"/>
    <col min="4349" max="4349" width="30.42578125" style="11" customWidth="1"/>
    <col min="4350" max="4350" width="13.42578125" style="11" customWidth="1"/>
    <col min="4351" max="4351" width="12" style="11" customWidth="1"/>
    <col min="4352" max="4352" width="13.42578125" style="11" customWidth="1"/>
    <col min="4353" max="4353" width="12.7109375" style="11" customWidth="1"/>
    <col min="4354" max="4354" width="12.140625" style="11" customWidth="1"/>
    <col min="4355" max="4355" width="8" style="11"/>
    <col min="4356" max="4356" width="17.42578125" style="11" bestFit="1" customWidth="1"/>
    <col min="4357" max="4357" width="15.140625" style="11" bestFit="1" customWidth="1"/>
    <col min="4358" max="4358" width="10" style="11" bestFit="1" customWidth="1"/>
    <col min="4359" max="4604" width="8" style="11"/>
    <col min="4605" max="4605" width="30.42578125" style="11" customWidth="1"/>
    <col min="4606" max="4606" width="13.42578125" style="11" customWidth="1"/>
    <col min="4607" max="4607" width="12" style="11" customWidth="1"/>
    <col min="4608" max="4608" width="13.42578125" style="11" customWidth="1"/>
    <col min="4609" max="4609" width="12.7109375" style="11" customWidth="1"/>
    <col min="4610" max="4610" width="12.140625" style="11" customWidth="1"/>
    <col min="4611" max="4611" width="8" style="11"/>
    <col min="4612" max="4612" width="17.42578125" style="11" bestFit="1" customWidth="1"/>
    <col min="4613" max="4613" width="15.140625" style="11" bestFit="1" customWidth="1"/>
    <col min="4614" max="4614" width="10" style="11" bestFit="1" customWidth="1"/>
    <col min="4615" max="4860" width="8" style="11"/>
    <col min="4861" max="4861" width="30.42578125" style="11" customWidth="1"/>
    <col min="4862" max="4862" width="13.42578125" style="11" customWidth="1"/>
    <col min="4863" max="4863" width="12" style="11" customWidth="1"/>
    <col min="4864" max="4864" width="13.42578125" style="11" customWidth="1"/>
    <col min="4865" max="4865" width="12.7109375" style="11" customWidth="1"/>
    <col min="4866" max="4866" width="12.140625" style="11" customWidth="1"/>
    <col min="4867" max="4867" width="8" style="11"/>
    <col min="4868" max="4868" width="17.42578125" style="11" bestFit="1" customWidth="1"/>
    <col min="4869" max="4869" width="15.140625" style="11" bestFit="1" customWidth="1"/>
    <col min="4870" max="4870" width="10" style="11" bestFit="1" customWidth="1"/>
    <col min="4871" max="5116" width="8" style="11"/>
    <col min="5117" max="5117" width="30.42578125" style="11" customWidth="1"/>
    <col min="5118" max="5118" width="13.42578125" style="11" customWidth="1"/>
    <col min="5119" max="5119" width="12" style="11" customWidth="1"/>
    <col min="5120" max="5120" width="13.42578125" style="11" customWidth="1"/>
    <col min="5121" max="5121" width="12.7109375" style="11" customWidth="1"/>
    <col min="5122" max="5122" width="12.140625" style="11" customWidth="1"/>
    <col min="5123" max="5123" width="8" style="11"/>
    <col min="5124" max="5124" width="17.42578125" style="11" bestFit="1" customWidth="1"/>
    <col min="5125" max="5125" width="15.140625" style="11" bestFit="1" customWidth="1"/>
    <col min="5126" max="5126" width="10" style="11" bestFit="1" customWidth="1"/>
    <col min="5127" max="5372" width="8" style="11"/>
    <col min="5373" max="5373" width="30.42578125" style="11" customWidth="1"/>
    <col min="5374" max="5374" width="13.42578125" style="11" customWidth="1"/>
    <col min="5375" max="5375" width="12" style="11" customWidth="1"/>
    <col min="5376" max="5376" width="13.42578125" style="11" customWidth="1"/>
    <col min="5377" max="5377" width="12.7109375" style="11" customWidth="1"/>
    <col min="5378" max="5378" width="12.140625" style="11" customWidth="1"/>
    <col min="5379" max="5379" width="8" style="11"/>
    <col min="5380" max="5380" width="17.42578125" style="11" bestFit="1" customWidth="1"/>
    <col min="5381" max="5381" width="15.140625" style="11" bestFit="1" customWidth="1"/>
    <col min="5382" max="5382" width="10" style="11" bestFit="1" customWidth="1"/>
    <col min="5383" max="5628" width="8" style="11"/>
    <col min="5629" max="5629" width="30.42578125" style="11" customWidth="1"/>
    <col min="5630" max="5630" width="13.42578125" style="11" customWidth="1"/>
    <col min="5631" max="5631" width="12" style="11" customWidth="1"/>
    <col min="5632" max="5632" width="13.42578125" style="11" customWidth="1"/>
    <col min="5633" max="5633" width="12.7109375" style="11" customWidth="1"/>
    <col min="5634" max="5634" width="12.140625" style="11" customWidth="1"/>
    <col min="5635" max="5635" width="8" style="11"/>
    <col min="5636" max="5636" width="17.42578125" style="11" bestFit="1" customWidth="1"/>
    <col min="5637" max="5637" width="15.140625" style="11" bestFit="1" customWidth="1"/>
    <col min="5638" max="5638" width="10" style="11" bestFit="1" customWidth="1"/>
    <col min="5639" max="5884" width="8" style="11"/>
    <col min="5885" max="5885" width="30.42578125" style="11" customWidth="1"/>
    <col min="5886" max="5886" width="13.42578125" style="11" customWidth="1"/>
    <col min="5887" max="5887" width="12" style="11" customWidth="1"/>
    <col min="5888" max="5888" width="13.42578125" style="11" customWidth="1"/>
    <col min="5889" max="5889" width="12.7109375" style="11" customWidth="1"/>
    <col min="5890" max="5890" width="12.140625" style="11" customWidth="1"/>
    <col min="5891" max="5891" width="8" style="11"/>
    <col min="5892" max="5892" width="17.42578125" style="11" bestFit="1" customWidth="1"/>
    <col min="5893" max="5893" width="15.140625" style="11" bestFit="1" customWidth="1"/>
    <col min="5894" max="5894" width="10" style="11" bestFit="1" customWidth="1"/>
    <col min="5895" max="6140" width="8" style="11"/>
    <col min="6141" max="6141" width="30.42578125" style="11" customWidth="1"/>
    <col min="6142" max="6142" width="13.42578125" style="11" customWidth="1"/>
    <col min="6143" max="6143" width="12" style="11" customWidth="1"/>
    <col min="6144" max="6144" width="13.42578125" style="11" customWidth="1"/>
    <col min="6145" max="6145" width="12.7109375" style="11" customWidth="1"/>
    <col min="6146" max="6146" width="12.140625" style="11" customWidth="1"/>
    <col min="6147" max="6147" width="8" style="11"/>
    <col min="6148" max="6148" width="17.42578125" style="11" bestFit="1" customWidth="1"/>
    <col min="6149" max="6149" width="15.140625" style="11" bestFit="1" customWidth="1"/>
    <col min="6150" max="6150" width="10" style="11" bestFit="1" customWidth="1"/>
    <col min="6151" max="6396" width="8" style="11"/>
    <col min="6397" max="6397" width="30.42578125" style="11" customWidth="1"/>
    <col min="6398" max="6398" width="13.42578125" style="11" customWidth="1"/>
    <col min="6399" max="6399" width="12" style="11" customWidth="1"/>
    <col min="6400" max="6400" width="13.42578125" style="11" customWidth="1"/>
    <col min="6401" max="6401" width="12.7109375" style="11" customWidth="1"/>
    <col min="6402" max="6402" width="12.140625" style="11" customWidth="1"/>
    <col min="6403" max="6403" width="8" style="11"/>
    <col min="6404" max="6404" width="17.42578125" style="11" bestFit="1" customWidth="1"/>
    <col min="6405" max="6405" width="15.140625" style="11" bestFit="1" customWidth="1"/>
    <col min="6406" max="6406" width="10" style="11" bestFit="1" customWidth="1"/>
    <col min="6407" max="6652" width="8" style="11"/>
    <col min="6653" max="6653" width="30.42578125" style="11" customWidth="1"/>
    <col min="6654" max="6654" width="13.42578125" style="11" customWidth="1"/>
    <col min="6655" max="6655" width="12" style="11" customWidth="1"/>
    <col min="6656" max="6656" width="13.42578125" style="11" customWidth="1"/>
    <col min="6657" max="6657" width="12.7109375" style="11" customWidth="1"/>
    <col min="6658" max="6658" width="12.140625" style="11" customWidth="1"/>
    <col min="6659" max="6659" width="8" style="11"/>
    <col min="6660" max="6660" width="17.42578125" style="11" bestFit="1" customWidth="1"/>
    <col min="6661" max="6661" width="15.140625" style="11" bestFit="1" customWidth="1"/>
    <col min="6662" max="6662" width="10" style="11" bestFit="1" customWidth="1"/>
    <col min="6663" max="6908" width="8" style="11"/>
    <col min="6909" max="6909" width="30.42578125" style="11" customWidth="1"/>
    <col min="6910" max="6910" width="13.42578125" style="11" customWidth="1"/>
    <col min="6911" max="6911" width="12" style="11" customWidth="1"/>
    <col min="6912" max="6912" width="13.42578125" style="11" customWidth="1"/>
    <col min="6913" max="6913" width="12.7109375" style="11" customWidth="1"/>
    <col min="6914" max="6914" width="12.140625" style="11" customWidth="1"/>
    <col min="6915" max="6915" width="8" style="11"/>
    <col min="6916" max="6916" width="17.42578125" style="11" bestFit="1" customWidth="1"/>
    <col min="6917" max="6917" width="15.140625" style="11" bestFit="1" customWidth="1"/>
    <col min="6918" max="6918" width="10" style="11" bestFit="1" customWidth="1"/>
    <col min="6919" max="7164" width="8" style="11"/>
    <col min="7165" max="7165" width="30.42578125" style="11" customWidth="1"/>
    <col min="7166" max="7166" width="13.42578125" style="11" customWidth="1"/>
    <col min="7167" max="7167" width="12" style="11" customWidth="1"/>
    <col min="7168" max="7168" width="13.42578125" style="11" customWidth="1"/>
    <col min="7169" max="7169" width="12.7109375" style="11" customWidth="1"/>
    <col min="7170" max="7170" width="12.140625" style="11" customWidth="1"/>
    <col min="7171" max="7171" width="8" style="11"/>
    <col min="7172" max="7172" width="17.42578125" style="11" bestFit="1" customWidth="1"/>
    <col min="7173" max="7173" width="15.140625" style="11" bestFit="1" customWidth="1"/>
    <col min="7174" max="7174" width="10" style="11" bestFit="1" customWidth="1"/>
    <col min="7175" max="7420" width="8" style="11"/>
    <col min="7421" max="7421" width="30.42578125" style="11" customWidth="1"/>
    <col min="7422" max="7422" width="13.42578125" style="11" customWidth="1"/>
    <col min="7423" max="7423" width="12" style="11" customWidth="1"/>
    <col min="7424" max="7424" width="13.42578125" style="11" customWidth="1"/>
    <col min="7425" max="7425" width="12.7109375" style="11" customWidth="1"/>
    <col min="7426" max="7426" width="12.140625" style="11" customWidth="1"/>
    <col min="7427" max="7427" width="8" style="11"/>
    <col min="7428" max="7428" width="17.42578125" style="11" bestFit="1" customWidth="1"/>
    <col min="7429" max="7429" width="15.140625" style="11" bestFit="1" customWidth="1"/>
    <col min="7430" max="7430" width="10" style="11" bestFit="1" customWidth="1"/>
    <col min="7431" max="7676" width="8" style="11"/>
    <col min="7677" max="7677" width="30.42578125" style="11" customWidth="1"/>
    <col min="7678" max="7678" width="13.42578125" style="11" customWidth="1"/>
    <col min="7679" max="7679" width="12" style="11" customWidth="1"/>
    <col min="7680" max="7680" width="13.42578125" style="11" customWidth="1"/>
    <col min="7681" max="7681" width="12.7109375" style="11" customWidth="1"/>
    <col min="7682" max="7682" width="12.140625" style="11" customWidth="1"/>
    <col min="7683" max="7683" width="8" style="11"/>
    <col min="7684" max="7684" width="17.42578125" style="11" bestFit="1" customWidth="1"/>
    <col min="7685" max="7685" width="15.140625" style="11" bestFit="1" customWidth="1"/>
    <col min="7686" max="7686" width="10" style="11" bestFit="1" customWidth="1"/>
    <col min="7687" max="7932" width="8" style="11"/>
    <col min="7933" max="7933" width="30.42578125" style="11" customWidth="1"/>
    <col min="7934" max="7934" width="13.42578125" style="11" customWidth="1"/>
    <col min="7935" max="7935" width="12" style="11" customWidth="1"/>
    <col min="7936" max="7936" width="13.42578125" style="11" customWidth="1"/>
    <col min="7937" max="7937" width="12.7109375" style="11" customWidth="1"/>
    <col min="7938" max="7938" width="12.140625" style="11" customWidth="1"/>
    <col min="7939" max="7939" width="8" style="11"/>
    <col min="7940" max="7940" width="17.42578125" style="11" bestFit="1" customWidth="1"/>
    <col min="7941" max="7941" width="15.140625" style="11" bestFit="1" customWidth="1"/>
    <col min="7942" max="7942" width="10" style="11" bestFit="1" customWidth="1"/>
    <col min="7943" max="8188" width="8" style="11"/>
    <col min="8189" max="8189" width="30.42578125" style="11" customWidth="1"/>
    <col min="8190" max="8190" width="13.42578125" style="11" customWidth="1"/>
    <col min="8191" max="8191" width="12" style="11" customWidth="1"/>
    <col min="8192" max="8192" width="13.42578125" style="11" customWidth="1"/>
    <col min="8193" max="8193" width="12.7109375" style="11" customWidth="1"/>
    <col min="8194" max="8194" width="12.140625" style="11" customWidth="1"/>
    <col min="8195" max="8195" width="8" style="11"/>
    <col min="8196" max="8196" width="17.42578125" style="11" bestFit="1" customWidth="1"/>
    <col min="8197" max="8197" width="15.140625" style="11" bestFit="1" customWidth="1"/>
    <col min="8198" max="8198" width="10" style="11" bestFit="1" customWidth="1"/>
    <col min="8199" max="8444" width="8" style="11"/>
    <col min="8445" max="8445" width="30.42578125" style="11" customWidth="1"/>
    <col min="8446" max="8446" width="13.42578125" style="11" customWidth="1"/>
    <col min="8447" max="8447" width="12" style="11" customWidth="1"/>
    <col min="8448" max="8448" width="13.42578125" style="11" customWidth="1"/>
    <col min="8449" max="8449" width="12.7109375" style="11" customWidth="1"/>
    <col min="8450" max="8450" width="12.140625" style="11" customWidth="1"/>
    <col min="8451" max="8451" width="8" style="11"/>
    <col min="8452" max="8452" width="17.42578125" style="11" bestFit="1" customWidth="1"/>
    <col min="8453" max="8453" width="15.140625" style="11" bestFit="1" customWidth="1"/>
    <col min="8454" max="8454" width="10" style="11" bestFit="1" customWidth="1"/>
    <col min="8455" max="8700" width="8" style="11"/>
    <col min="8701" max="8701" width="30.42578125" style="11" customWidth="1"/>
    <col min="8702" max="8702" width="13.42578125" style="11" customWidth="1"/>
    <col min="8703" max="8703" width="12" style="11" customWidth="1"/>
    <col min="8704" max="8704" width="13.42578125" style="11" customWidth="1"/>
    <col min="8705" max="8705" width="12.7109375" style="11" customWidth="1"/>
    <col min="8706" max="8706" width="12.140625" style="11" customWidth="1"/>
    <col min="8707" max="8707" width="8" style="11"/>
    <col min="8708" max="8708" width="17.42578125" style="11" bestFit="1" customWidth="1"/>
    <col min="8709" max="8709" width="15.140625" style="11" bestFit="1" customWidth="1"/>
    <col min="8710" max="8710" width="10" style="11" bestFit="1" customWidth="1"/>
    <col min="8711" max="8956" width="8" style="11"/>
    <col min="8957" max="8957" width="30.42578125" style="11" customWidth="1"/>
    <col min="8958" max="8958" width="13.42578125" style="11" customWidth="1"/>
    <col min="8959" max="8959" width="12" style="11" customWidth="1"/>
    <col min="8960" max="8960" width="13.42578125" style="11" customWidth="1"/>
    <col min="8961" max="8961" width="12.7109375" style="11" customWidth="1"/>
    <col min="8962" max="8962" width="12.140625" style="11" customWidth="1"/>
    <col min="8963" max="8963" width="8" style="11"/>
    <col min="8964" max="8964" width="17.42578125" style="11" bestFit="1" customWidth="1"/>
    <col min="8965" max="8965" width="15.140625" style="11" bestFit="1" customWidth="1"/>
    <col min="8966" max="8966" width="10" style="11" bestFit="1" customWidth="1"/>
    <col min="8967" max="9212" width="8" style="11"/>
    <col min="9213" max="9213" width="30.42578125" style="11" customWidth="1"/>
    <col min="9214" max="9214" width="13.42578125" style="11" customWidth="1"/>
    <col min="9215" max="9215" width="12" style="11" customWidth="1"/>
    <col min="9216" max="9216" width="13.42578125" style="11" customWidth="1"/>
    <col min="9217" max="9217" width="12.7109375" style="11" customWidth="1"/>
    <col min="9218" max="9218" width="12.140625" style="11" customWidth="1"/>
    <col min="9219" max="9219" width="8" style="11"/>
    <col min="9220" max="9220" width="17.42578125" style="11" bestFit="1" customWidth="1"/>
    <col min="9221" max="9221" width="15.140625" style="11" bestFit="1" customWidth="1"/>
    <col min="9222" max="9222" width="10" style="11" bestFit="1" customWidth="1"/>
    <col min="9223" max="9468" width="8" style="11"/>
    <col min="9469" max="9469" width="30.42578125" style="11" customWidth="1"/>
    <col min="9470" max="9470" width="13.42578125" style="11" customWidth="1"/>
    <col min="9471" max="9471" width="12" style="11" customWidth="1"/>
    <col min="9472" max="9472" width="13.42578125" style="11" customWidth="1"/>
    <col min="9473" max="9473" width="12.7109375" style="11" customWidth="1"/>
    <col min="9474" max="9474" width="12.140625" style="11" customWidth="1"/>
    <col min="9475" max="9475" width="8" style="11"/>
    <col min="9476" max="9476" width="17.42578125" style="11" bestFit="1" customWidth="1"/>
    <col min="9477" max="9477" width="15.140625" style="11" bestFit="1" customWidth="1"/>
    <col min="9478" max="9478" width="10" style="11" bestFit="1" customWidth="1"/>
    <col min="9479" max="9724" width="8" style="11"/>
    <col min="9725" max="9725" width="30.42578125" style="11" customWidth="1"/>
    <col min="9726" max="9726" width="13.42578125" style="11" customWidth="1"/>
    <col min="9727" max="9727" width="12" style="11" customWidth="1"/>
    <col min="9728" max="9728" width="13.42578125" style="11" customWidth="1"/>
    <col min="9729" max="9729" width="12.7109375" style="11" customWidth="1"/>
    <col min="9730" max="9730" width="12.140625" style="11" customWidth="1"/>
    <col min="9731" max="9731" width="8" style="11"/>
    <col min="9732" max="9732" width="17.42578125" style="11" bestFit="1" customWidth="1"/>
    <col min="9733" max="9733" width="15.140625" style="11" bestFit="1" customWidth="1"/>
    <col min="9734" max="9734" width="10" style="11" bestFit="1" customWidth="1"/>
    <col min="9735" max="9980" width="8" style="11"/>
    <col min="9981" max="9981" width="30.42578125" style="11" customWidth="1"/>
    <col min="9982" max="9982" width="13.42578125" style="11" customWidth="1"/>
    <col min="9983" max="9983" width="12" style="11" customWidth="1"/>
    <col min="9984" max="9984" width="13.42578125" style="11" customWidth="1"/>
    <col min="9985" max="9985" width="12.7109375" style="11" customWidth="1"/>
    <col min="9986" max="9986" width="12.140625" style="11" customWidth="1"/>
    <col min="9987" max="9987" width="8" style="11"/>
    <col min="9988" max="9988" width="17.42578125" style="11" bestFit="1" customWidth="1"/>
    <col min="9989" max="9989" width="15.140625" style="11" bestFit="1" customWidth="1"/>
    <col min="9990" max="9990" width="10" style="11" bestFit="1" customWidth="1"/>
    <col min="9991" max="10236" width="8" style="11"/>
    <col min="10237" max="10237" width="30.42578125" style="11" customWidth="1"/>
    <col min="10238" max="10238" width="13.42578125" style="11" customWidth="1"/>
    <col min="10239" max="10239" width="12" style="11" customWidth="1"/>
    <col min="10240" max="10240" width="13.42578125" style="11" customWidth="1"/>
    <col min="10241" max="10241" width="12.7109375" style="11" customWidth="1"/>
    <col min="10242" max="10242" width="12.140625" style="11" customWidth="1"/>
    <col min="10243" max="10243" width="8" style="11"/>
    <col min="10244" max="10244" width="17.42578125" style="11" bestFit="1" customWidth="1"/>
    <col min="10245" max="10245" width="15.140625" style="11" bestFit="1" customWidth="1"/>
    <col min="10246" max="10246" width="10" style="11" bestFit="1" customWidth="1"/>
    <col min="10247" max="10492" width="8" style="11"/>
    <col min="10493" max="10493" width="30.42578125" style="11" customWidth="1"/>
    <col min="10494" max="10494" width="13.42578125" style="11" customWidth="1"/>
    <col min="10495" max="10495" width="12" style="11" customWidth="1"/>
    <col min="10496" max="10496" width="13.42578125" style="11" customWidth="1"/>
    <col min="10497" max="10497" width="12.7109375" style="11" customWidth="1"/>
    <col min="10498" max="10498" width="12.140625" style="11" customWidth="1"/>
    <col min="10499" max="10499" width="8" style="11"/>
    <col min="10500" max="10500" width="17.42578125" style="11" bestFit="1" customWidth="1"/>
    <col min="10501" max="10501" width="15.140625" style="11" bestFit="1" customWidth="1"/>
    <col min="10502" max="10502" width="10" style="11" bestFit="1" customWidth="1"/>
    <col min="10503" max="10748" width="8" style="11"/>
    <col min="10749" max="10749" width="30.42578125" style="11" customWidth="1"/>
    <col min="10750" max="10750" width="13.42578125" style="11" customWidth="1"/>
    <col min="10751" max="10751" width="12" style="11" customWidth="1"/>
    <col min="10752" max="10752" width="13.42578125" style="11" customWidth="1"/>
    <col min="10753" max="10753" width="12.7109375" style="11" customWidth="1"/>
    <col min="10754" max="10754" width="12.140625" style="11" customWidth="1"/>
    <col min="10755" max="10755" width="8" style="11"/>
    <col min="10756" max="10756" width="17.42578125" style="11" bestFit="1" customWidth="1"/>
    <col min="10757" max="10757" width="15.140625" style="11" bestFit="1" customWidth="1"/>
    <col min="10758" max="10758" width="10" style="11" bestFit="1" customWidth="1"/>
    <col min="10759" max="11004" width="8" style="11"/>
    <col min="11005" max="11005" width="30.42578125" style="11" customWidth="1"/>
    <col min="11006" max="11006" width="13.42578125" style="11" customWidth="1"/>
    <col min="11007" max="11007" width="12" style="11" customWidth="1"/>
    <col min="11008" max="11008" width="13.42578125" style="11" customWidth="1"/>
    <col min="11009" max="11009" width="12.7109375" style="11" customWidth="1"/>
    <col min="11010" max="11010" width="12.140625" style="11" customWidth="1"/>
    <col min="11011" max="11011" width="8" style="11"/>
    <col min="11012" max="11012" width="17.42578125" style="11" bestFit="1" customWidth="1"/>
    <col min="11013" max="11013" width="15.140625" style="11" bestFit="1" customWidth="1"/>
    <col min="11014" max="11014" width="10" style="11" bestFit="1" customWidth="1"/>
    <col min="11015" max="11260" width="8" style="11"/>
    <col min="11261" max="11261" width="30.42578125" style="11" customWidth="1"/>
    <col min="11262" max="11262" width="13.42578125" style="11" customWidth="1"/>
    <col min="11263" max="11263" width="12" style="11" customWidth="1"/>
    <col min="11264" max="11264" width="13.42578125" style="11" customWidth="1"/>
    <col min="11265" max="11265" width="12.7109375" style="11" customWidth="1"/>
    <col min="11266" max="11266" width="12.140625" style="11" customWidth="1"/>
    <col min="11267" max="11267" width="8" style="11"/>
    <col min="11268" max="11268" width="17.42578125" style="11" bestFit="1" customWidth="1"/>
    <col min="11269" max="11269" width="15.140625" style="11" bestFit="1" customWidth="1"/>
    <col min="11270" max="11270" width="10" style="11" bestFit="1" customWidth="1"/>
    <col min="11271" max="11516" width="8" style="11"/>
    <col min="11517" max="11517" width="30.42578125" style="11" customWidth="1"/>
    <col min="11518" max="11518" width="13.42578125" style="11" customWidth="1"/>
    <col min="11519" max="11519" width="12" style="11" customWidth="1"/>
    <col min="11520" max="11520" width="13.42578125" style="11" customWidth="1"/>
    <col min="11521" max="11521" width="12.7109375" style="11" customWidth="1"/>
    <col min="11522" max="11522" width="12.140625" style="11" customWidth="1"/>
    <col min="11523" max="11523" width="8" style="11"/>
    <col min="11524" max="11524" width="17.42578125" style="11" bestFit="1" customWidth="1"/>
    <col min="11525" max="11525" width="15.140625" style="11" bestFit="1" customWidth="1"/>
    <col min="11526" max="11526" width="10" style="11" bestFit="1" customWidth="1"/>
    <col min="11527" max="11772" width="8" style="11"/>
    <col min="11773" max="11773" width="30.42578125" style="11" customWidth="1"/>
    <col min="11774" max="11774" width="13.42578125" style="11" customWidth="1"/>
    <col min="11775" max="11775" width="12" style="11" customWidth="1"/>
    <col min="11776" max="11776" width="13.42578125" style="11" customWidth="1"/>
    <col min="11777" max="11777" width="12.7109375" style="11" customWidth="1"/>
    <col min="11778" max="11778" width="12.140625" style="11" customWidth="1"/>
    <col min="11779" max="11779" width="8" style="11"/>
    <col min="11780" max="11780" width="17.42578125" style="11" bestFit="1" customWidth="1"/>
    <col min="11781" max="11781" width="15.140625" style="11" bestFit="1" customWidth="1"/>
    <col min="11782" max="11782" width="10" style="11" bestFit="1" customWidth="1"/>
    <col min="11783" max="12028" width="8" style="11"/>
    <col min="12029" max="12029" width="30.42578125" style="11" customWidth="1"/>
    <col min="12030" max="12030" width="13.42578125" style="11" customWidth="1"/>
    <col min="12031" max="12031" width="12" style="11" customWidth="1"/>
    <col min="12032" max="12032" width="13.42578125" style="11" customWidth="1"/>
    <col min="12033" max="12033" width="12.7109375" style="11" customWidth="1"/>
    <col min="12034" max="12034" width="12.140625" style="11" customWidth="1"/>
    <col min="12035" max="12035" width="8" style="11"/>
    <col min="12036" max="12036" width="17.42578125" style="11" bestFit="1" customWidth="1"/>
    <col min="12037" max="12037" width="15.140625" style="11" bestFit="1" customWidth="1"/>
    <col min="12038" max="12038" width="10" style="11" bestFit="1" customWidth="1"/>
    <col min="12039" max="12284" width="8" style="11"/>
    <col min="12285" max="12285" width="30.42578125" style="11" customWidth="1"/>
    <col min="12286" max="12286" width="13.42578125" style="11" customWidth="1"/>
    <col min="12287" max="12287" width="12" style="11" customWidth="1"/>
    <col min="12288" max="12288" width="13.42578125" style="11" customWidth="1"/>
    <col min="12289" max="12289" width="12.7109375" style="11" customWidth="1"/>
    <col min="12290" max="12290" width="12.140625" style="11" customWidth="1"/>
    <col min="12291" max="12291" width="8" style="11"/>
    <col min="12292" max="12292" width="17.42578125" style="11" bestFit="1" customWidth="1"/>
    <col min="12293" max="12293" width="15.140625" style="11" bestFit="1" customWidth="1"/>
    <col min="12294" max="12294" width="10" style="11" bestFit="1" customWidth="1"/>
    <col min="12295" max="12540" width="8" style="11"/>
    <col min="12541" max="12541" width="30.42578125" style="11" customWidth="1"/>
    <col min="12542" max="12542" width="13.42578125" style="11" customWidth="1"/>
    <col min="12543" max="12543" width="12" style="11" customWidth="1"/>
    <col min="12544" max="12544" width="13.42578125" style="11" customWidth="1"/>
    <col min="12545" max="12545" width="12.7109375" style="11" customWidth="1"/>
    <col min="12546" max="12546" width="12.140625" style="11" customWidth="1"/>
    <col min="12547" max="12547" width="8" style="11"/>
    <col min="12548" max="12548" width="17.42578125" style="11" bestFit="1" customWidth="1"/>
    <col min="12549" max="12549" width="15.140625" style="11" bestFit="1" customWidth="1"/>
    <col min="12550" max="12550" width="10" style="11" bestFit="1" customWidth="1"/>
    <col min="12551" max="12796" width="8" style="11"/>
    <col min="12797" max="12797" width="30.42578125" style="11" customWidth="1"/>
    <col min="12798" max="12798" width="13.42578125" style="11" customWidth="1"/>
    <col min="12799" max="12799" width="12" style="11" customWidth="1"/>
    <col min="12800" max="12800" width="13.42578125" style="11" customWidth="1"/>
    <col min="12801" max="12801" width="12.7109375" style="11" customWidth="1"/>
    <col min="12802" max="12802" width="12.140625" style="11" customWidth="1"/>
    <col min="12803" max="12803" width="8" style="11"/>
    <col min="12804" max="12804" width="17.42578125" style="11" bestFit="1" customWidth="1"/>
    <col min="12805" max="12805" width="15.140625" style="11" bestFit="1" customWidth="1"/>
    <col min="12806" max="12806" width="10" style="11" bestFit="1" customWidth="1"/>
    <col min="12807" max="13052" width="8" style="11"/>
    <col min="13053" max="13053" width="30.42578125" style="11" customWidth="1"/>
    <col min="13054" max="13054" width="13.42578125" style="11" customWidth="1"/>
    <col min="13055" max="13055" width="12" style="11" customWidth="1"/>
    <col min="13056" max="13056" width="13.42578125" style="11" customWidth="1"/>
    <col min="13057" max="13057" width="12.7109375" style="11" customWidth="1"/>
    <col min="13058" max="13058" width="12.140625" style="11" customWidth="1"/>
    <col min="13059" max="13059" width="8" style="11"/>
    <col min="13060" max="13060" width="17.42578125" style="11" bestFit="1" customWidth="1"/>
    <col min="13061" max="13061" width="15.140625" style="11" bestFit="1" customWidth="1"/>
    <col min="13062" max="13062" width="10" style="11" bestFit="1" customWidth="1"/>
    <col min="13063" max="13308" width="8" style="11"/>
    <col min="13309" max="13309" width="30.42578125" style="11" customWidth="1"/>
    <col min="13310" max="13310" width="13.42578125" style="11" customWidth="1"/>
    <col min="13311" max="13311" width="12" style="11" customWidth="1"/>
    <col min="13312" max="13312" width="13.42578125" style="11" customWidth="1"/>
    <col min="13313" max="13313" width="12.7109375" style="11" customWidth="1"/>
    <col min="13314" max="13314" width="12.140625" style="11" customWidth="1"/>
    <col min="13315" max="13315" width="8" style="11"/>
    <col min="13316" max="13316" width="17.42578125" style="11" bestFit="1" customWidth="1"/>
    <col min="13317" max="13317" width="15.140625" style="11" bestFit="1" customWidth="1"/>
    <col min="13318" max="13318" width="10" style="11" bestFit="1" customWidth="1"/>
    <col min="13319" max="13564" width="8" style="11"/>
    <col min="13565" max="13565" width="30.42578125" style="11" customWidth="1"/>
    <col min="13566" max="13566" width="13.42578125" style="11" customWidth="1"/>
    <col min="13567" max="13567" width="12" style="11" customWidth="1"/>
    <col min="13568" max="13568" width="13.42578125" style="11" customWidth="1"/>
    <col min="13569" max="13569" width="12.7109375" style="11" customWidth="1"/>
    <col min="13570" max="13570" width="12.140625" style="11" customWidth="1"/>
    <col min="13571" max="13571" width="8" style="11"/>
    <col min="13572" max="13572" width="17.42578125" style="11" bestFit="1" customWidth="1"/>
    <col min="13573" max="13573" width="15.140625" style="11" bestFit="1" customWidth="1"/>
    <col min="13574" max="13574" width="10" style="11" bestFit="1" customWidth="1"/>
    <col min="13575" max="13820" width="8" style="11"/>
    <col min="13821" max="13821" width="30.42578125" style="11" customWidth="1"/>
    <col min="13822" max="13822" width="13.42578125" style="11" customWidth="1"/>
    <col min="13823" max="13823" width="12" style="11" customWidth="1"/>
    <col min="13824" max="13824" width="13.42578125" style="11" customWidth="1"/>
    <col min="13825" max="13825" width="12.7109375" style="11" customWidth="1"/>
    <col min="13826" max="13826" width="12.140625" style="11" customWidth="1"/>
    <col min="13827" max="13827" width="8" style="11"/>
    <col min="13828" max="13828" width="17.42578125" style="11" bestFit="1" customWidth="1"/>
    <col min="13829" max="13829" width="15.140625" style="11" bestFit="1" customWidth="1"/>
    <col min="13830" max="13830" width="10" style="11" bestFit="1" customWidth="1"/>
    <col min="13831" max="14076" width="8" style="11"/>
    <col min="14077" max="14077" width="30.42578125" style="11" customWidth="1"/>
    <col min="14078" max="14078" width="13.42578125" style="11" customWidth="1"/>
    <col min="14079" max="14079" width="12" style="11" customWidth="1"/>
    <col min="14080" max="14080" width="13.42578125" style="11" customWidth="1"/>
    <col min="14081" max="14081" width="12.7109375" style="11" customWidth="1"/>
    <col min="14082" max="14082" width="12.140625" style="11" customWidth="1"/>
    <col min="14083" max="14083" width="8" style="11"/>
    <col min="14084" max="14084" width="17.42578125" style="11" bestFit="1" customWidth="1"/>
    <col min="14085" max="14085" width="15.140625" style="11" bestFit="1" customWidth="1"/>
    <col min="14086" max="14086" width="10" style="11" bestFit="1" customWidth="1"/>
    <col min="14087" max="14332" width="8" style="11"/>
    <col min="14333" max="14333" width="30.42578125" style="11" customWidth="1"/>
    <col min="14334" max="14334" width="13.42578125" style="11" customWidth="1"/>
    <col min="14335" max="14335" width="12" style="11" customWidth="1"/>
    <col min="14336" max="14336" width="13.42578125" style="11" customWidth="1"/>
    <col min="14337" max="14337" width="12.7109375" style="11" customWidth="1"/>
    <col min="14338" max="14338" width="12.140625" style="11" customWidth="1"/>
    <col min="14339" max="14339" width="8" style="11"/>
    <col min="14340" max="14340" width="17.42578125" style="11" bestFit="1" customWidth="1"/>
    <col min="14341" max="14341" width="15.140625" style="11" bestFit="1" customWidth="1"/>
    <col min="14342" max="14342" width="10" style="11" bestFit="1" customWidth="1"/>
    <col min="14343" max="14588" width="8" style="11"/>
    <col min="14589" max="14589" width="30.42578125" style="11" customWidth="1"/>
    <col min="14590" max="14590" width="13.42578125" style="11" customWidth="1"/>
    <col min="14591" max="14591" width="12" style="11" customWidth="1"/>
    <col min="14592" max="14592" width="13.42578125" style="11" customWidth="1"/>
    <col min="14593" max="14593" width="12.7109375" style="11" customWidth="1"/>
    <col min="14594" max="14594" width="12.140625" style="11" customWidth="1"/>
    <col min="14595" max="14595" width="8" style="11"/>
    <col min="14596" max="14596" width="17.42578125" style="11" bestFit="1" customWidth="1"/>
    <col min="14597" max="14597" width="15.140625" style="11" bestFit="1" customWidth="1"/>
    <col min="14598" max="14598" width="10" style="11" bestFit="1" customWidth="1"/>
    <col min="14599" max="14844" width="8" style="11"/>
    <col min="14845" max="14845" width="30.42578125" style="11" customWidth="1"/>
    <col min="14846" max="14846" width="13.42578125" style="11" customWidth="1"/>
    <col min="14847" max="14847" width="12" style="11" customWidth="1"/>
    <col min="14848" max="14848" width="13.42578125" style="11" customWidth="1"/>
    <col min="14849" max="14849" width="12.7109375" style="11" customWidth="1"/>
    <col min="14850" max="14850" width="12.140625" style="11" customWidth="1"/>
    <col min="14851" max="14851" width="8" style="11"/>
    <col min="14852" max="14852" width="17.42578125" style="11" bestFit="1" customWidth="1"/>
    <col min="14853" max="14853" width="15.140625" style="11" bestFit="1" customWidth="1"/>
    <col min="14854" max="14854" width="10" style="11" bestFit="1" customWidth="1"/>
    <col min="14855" max="15100" width="8" style="11"/>
    <col min="15101" max="15101" width="30.42578125" style="11" customWidth="1"/>
    <col min="15102" max="15102" width="13.42578125" style="11" customWidth="1"/>
    <col min="15103" max="15103" width="12" style="11" customWidth="1"/>
    <col min="15104" max="15104" width="13.42578125" style="11" customWidth="1"/>
    <col min="15105" max="15105" width="12.7109375" style="11" customWidth="1"/>
    <col min="15106" max="15106" width="12.140625" style="11" customWidth="1"/>
    <col min="15107" max="15107" width="8" style="11"/>
    <col min="15108" max="15108" width="17.42578125" style="11" bestFit="1" customWidth="1"/>
    <col min="15109" max="15109" width="15.140625" style="11" bestFit="1" customWidth="1"/>
    <col min="15110" max="15110" width="10" style="11" bestFit="1" customWidth="1"/>
    <col min="15111" max="15356" width="8" style="11"/>
    <col min="15357" max="15357" width="30.42578125" style="11" customWidth="1"/>
    <col min="15358" max="15358" width="13.42578125" style="11" customWidth="1"/>
    <col min="15359" max="15359" width="12" style="11" customWidth="1"/>
    <col min="15360" max="15360" width="13.42578125" style="11" customWidth="1"/>
    <col min="15361" max="15361" width="12.7109375" style="11" customWidth="1"/>
    <col min="15362" max="15362" width="12.140625" style="11" customWidth="1"/>
    <col min="15363" max="15363" width="8" style="11"/>
    <col min="15364" max="15364" width="17.42578125" style="11" bestFit="1" customWidth="1"/>
    <col min="15365" max="15365" width="15.140625" style="11" bestFit="1" customWidth="1"/>
    <col min="15366" max="15366" width="10" style="11" bestFit="1" customWidth="1"/>
    <col min="15367" max="15612" width="8" style="11"/>
    <col min="15613" max="15613" width="30.42578125" style="11" customWidth="1"/>
    <col min="15614" max="15614" width="13.42578125" style="11" customWidth="1"/>
    <col min="15615" max="15615" width="12" style="11" customWidth="1"/>
    <col min="15616" max="15616" width="13.42578125" style="11" customWidth="1"/>
    <col min="15617" max="15617" width="12.7109375" style="11" customWidth="1"/>
    <col min="15618" max="15618" width="12.140625" style="11" customWidth="1"/>
    <col min="15619" max="15619" width="8" style="11"/>
    <col min="15620" max="15620" width="17.42578125" style="11" bestFit="1" customWidth="1"/>
    <col min="15621" max="15621" width="15.140625" style="11" bestFit="1" customWidth="1"/>
    <col min="15622" max="15622" width="10" style="11" bestFit="1" customWidth="1"/>
    <col min="15623" max="15868" width="8" style="11"/>
    <col min="15869" max="15869" width="30.42578125" style="11" customWidth="1"/>
    <col min="15870" max="15870" width="13.42578125" style="11" customWidth="1"/>
    <col min="15871" max="15871" width="12" style="11" customWidth="1"/>
    <col min="15872" max="15872" width="13.42578125" style="11" customWidth="1"/>
    <col min="15873" max="15873" width="12.7109375" style="11" customWidth="1"/>
    <col min="15874" max="15874" width="12.140625" style="11" customWidth="1"/>
    <col min="15875" max="15875" width="8" style="11"/>
    <col min="15876" max="15876" width="17.42578125" style="11" bestFit="1" customWidth="1"/>
    <col min="15877" max="15877" width="15.140625" style="11" bestFit="1" customWidth="1"/>
    <col min="15878" max="15878" width="10" style="11" bestFit="1" customWidth="1"/>
    <col min="15879" max="16124" width="8" style="11"/>
    <col min="16125" max="16125" width="30.42578125" style="11" customWidth="1"/>
    <col min="16126" max="16126" width="13.42578125" style="11" customWidth="1"/>
    <col min="16127" max="16127" width="12" style="11" customWidth="1"/>
    <col min="16128" max="16128" width="13.42578125" style="11" customWidth="1"/>
    <col min="16129" max="16129" width="12.7109375" style="11" customWidth="1"/>
    <col min="16130" max="16130" width="12.140625" style="11" customWidth="1"/>
    <col min="16131" max="16131" width="8" style="11"/>
    <col min="16132" max="16132" width="17.42578125" style="11" bestFit="1" customWidth="1"/>
    <col min="16133" max="16133" width="15.140625" style="11" bestFit="1" customWidth="1"/>
    <col min="16134" max="16134" width="10" style="11" bestFit="1" customWidth="1"/>
    <col min="16135" max="16384" width="8" style="11"/>
  </cols>
  <sheetData>
    <row r="1" spans="2:13" x14ac:dyDescent="0.2">
      <c r="B1" s="99"/>
      <c r="C1" s="99"/>
      <c r="D1" s="100"/>
      <c r="E1" s="100"/>
      <c r="F1" s="100"/>
      <c r="G1" s="100"/>
      <c r="H1" s="100"/>
      <c r="I1" s="100"/>
      <c r="J1" s="100"/>
      <c r="K1" s="100"/>
      <c r="L1" s="16"/>
      <c r="M1" s="16"/>
    </row>
    <row r="2" spans="2:13" x14ac:dyDescent="0.2">
      <c r="B2" s="101" t="s">
        <v>71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2:13" x14ac:dyDescent="0.2">
      <c r="B3" s="96" t="s">
        <v>29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2:13" x14ac:dyDescent="0.2">
      <c r="B4" s="12"/>
      <c r="D4" s="43"/>
      <c r="E4" s="43"/>
      <c r="F4" s="43"/>
      <c r="G4" s="43"/>
      <c r="I4" s="43"/>
      <c r="J4" s="43"/>
      <c r="K4" s="43"/>
      <c r="L4" s="43"/>
      <c r="M4" s="43"/>
    </row>
    <row r="5" spans="2:13" x14ac:dyDescent="0.2">
      <c r="B5" s="12"/>
      <c r="D5" s="110" t="s">
        <v>30</v>
      </c>
      <c r="E5" s="111"/>
      <c r="F5" s="111"/>
      <c r="G5" s="112"/>
      <c r="I5" s="110" t="s">
        <v>42</v>
      </c>
      <c r="J5" s="111"/>
      <c r="K5" s="111"/>
      <c r="L5" s="111"/>
      <c r="M5" s="113"/>
    </row>
    <row r="6" spans="2:13" x14ac:dyDescent="0.2">
      <c r="B6" s="20"/>
      <c r="F6" s="16"/>
      <c r="G6" s="16"/>
      <c r="L6" s="16"/>
      <c r="M6" s="16"/>
    </row>
    <row r="7" spans="2:13" ht="38.25" x14ac:dyDescent="0.2">
      <c r="B7" s="3" t="s">
        <v>24</v>
      </c>
      <c r="D7" s="24" t="s">
        <v>11</v>
      </c>
      <c r="E7" s="25" t="s">
        <v>31</v>
      </c>
      <c r="F7" s="25" t="s">
        <v>69</v>
      </c>
      <c r="G7" s="26" t="s">
        <v>70</v>
      </c>
      <c r="H7" s="21"/>
      <c r="I7" s="24" t="s">
        <v>11</v>
      </c>
      <c r="J7" s="25" t="s">
        <v>31</v>
      </c>
      <c r="K7" s="25" t="s">
        <v>13</v>
      </c>
      <c r="L7" s="25" t="s">
        <v>69</v>
      </c>
      <c r="M7" s="26" t="s">
        <v>70</v>
      </c>
    </row>
    <row r="8" spans="2:13" ht="15" customHeight="1" x14ac:dyDescent="0.2">
      <c r="B8" s="34" t="s">
        <v>1</v>
      </c>
      <c r="D8" s="9">
        <v>4000000</v>
      </c>
      <c r="E8" s="7">
        <v>0</v>
      </c>
      <c r="F8" s="7">
        <f>SUM(D8:E8)</f>
        <v>4000000</v>
      </c>
      <c r="G8" s="5">
        <f>F8/F$25</f>
        <v>0.42105263157894735</v>
      </c>
      <c r="H8" s="21"/>
      <c r="I8" s="37">
        <f t="shared" ref="I8:I23" si="0">D8</f>
        <v>4000000</v>
      </c>
      <c r="J8" s="38">
        <f t="shared" ref="J8:J23" si="1">E8</f>
        <v>0</v>
      </c>
      <c r="K8" s="7">
        <f>SUMIF($B$40:$B$45,"="&amp;B8,$E$40:$E$45)</f>
        <v>0</v>
      </c>
      <c r="L8" s="38">
        <f>SUM(I8:K8)</f>
        <v>4000000</v>
      </c>
      <c r="M8" s="4">
        <f ca="1">L8/L$25</f>
        <v>0.25255395183796137</v>
      </c>
    </row>
    <row r="9" spans="2:13" ht="15" customHeight="1" x14ac:dyDescent="0.2">
      <c r="B9" s="10" t="s">
        <v>2</v>
      </c>
      <c r="D9" s="9">
        <v>4000000</v>
      </c>
      <c r="E9" s="7">
        <v>0</v>
      </c>
      <c r="F9" s="7">
        <f>SUM(D9:E9)</f>
        <v>4000000</v>
      </c>
      <c r="G9" s="5">
        <f>F9/F$25</f>
        <v>0.42105263157894735</v>
      </c>
      <c r="H9" s="21"/>
      <c r="I9" s="9">
        <f t="shared" si="0"/>
        <v>4000000</v>
      </c>
      <c r="J9" s="7">
        <f t="shared" si="1"/>
        <v>0</v>
      </c>
      <c r="K9" s="7">
        <f>SUMIF($B$40:$B$45,"="&amp;B9,$E$40:$E$45)</f>
        <v>0</v>
      </c>
      <c r="L9" s="7">
        <f t="shared" ref="L9:L24" si="2">SUM(I9:K9)</f>
        <v>4000000</v>
      </c>
      <c r="M9" s="5">
        <f ca="1">L9/L$25</f>
        <v>0.25255395183796137</v>
      </c>
    </row>
    <row r="10" spans="2:13" ht="15" customHeight="1" x14ac:dyDescent="0.2">
      <c r="B10" s="35" t="s">
        <v>3</v>
      </c>
      <c r="D10" s="9">
        <v>0</v>
      </c>
      <c r="E10" s="7">
        <v>100000</v>
      </c>
      <c r="F10" s="7">
        <f t="shared" ref="F10:F24" si="3">SUM(D10:E10)</f>
        <v>100000</v>
      </c>
      <c r="G10" s="5">
        <f t="shared" ref="G10" si="4">F10/F$25</f>
        <v>1.0526315789473684E-2</v>
      </c>
      <c r="H10" s="21"/>
      <c r="I10" s="9">
        <f t="shared" si="0"/>
        <v>0</v>
      </c>
      <c r="J10" s="7">
        <f t="shared" si="1"/>
        <v>100000</v>
      </c>
      <c r="K10" s="7">
        <f>SUMIF($B$40:$B$45,"="&amp;B10,$E$40:$E$45)</f>
        <v>0</v>
      </c>
      <c r="L10" s="7">
        <f t="shared" si="2"/>
        <v>100000</v>
      </c>
      <c r="M10" s="5">
        <f ca="1">L10/L$25</f>
        <v>6.3138487959490345E-3</v>
      </c>
    </row>
    <row r="11" spans="2:13" ht="15" customHeight="1" x14ac:dyDescent="0.2">
      <c r="B11" s="35" t="s">
        <v>4</v>
      </c>
      <c r="D11" s="9">
        <v>0</v>
      </c>
      <c r="E11" s="7">
        <v>100000</v>
      </c>
      <c r="F11" s="7">
        <f t="shared" si="3"/>
        <v>100000</v>
      </c>
      <c r="G11" s="5">
        <f t="shared" ref="G11" si="5">F11/F$25</f>
        <v>1.0526315789473684E-2</v>
      </c>
      <c r="H11" s="21"/>
      <c r="I11" s="9">
        <f t="shared" si="0"/>
        <v>0</v>
      </c>
      <c r="J11" s="7">
        <f t="shared" si="1"/>
        <v>100000</v>
      </c>
      <c r="K11" s="7">
        <f>SUMIF($B$40:$B$45,"="&amp;B11,$E$40:$E$45)</f>
        <v>0</v>
      </c>
      <c r="L11" s="7">
        <f t="shared" si="2"/>
        <v>100000</v>
      </c>
      <c r="M11" s="5">
        <f ca="1">L11/L$25</f>
        <v>6.3138487959490345E-3</v>
      </c>
    </row>
    <row r="12" spans="2:13" ht="15" customHeight="1" x14ac:dyDescent="0.2">
      <c r="B12" s="35" t="s">
        <v>5</v>
      </c>
      <c r="D12" s="9">
        <v>0</v>
      </c>
      <c r="E12" s="7">
        <v>100000</v>
      </c>
      <c r="F12" s="7">
        <f t="shared" si="3"/>
        <v>100000</v>
      </c>
      <c r="G12" s="5">
        <f t="shared" ref="G12" si="6">F12/F$25</f>
        <v>1.0526315789473684E-2</v>
      </c>
      <c r="H12" s="21"/>
      <c r="I12" s="9">
        <f t="shared" si="0"/>
        <v>0</v>
      </c>
      <c r="J12" s="7">
        <f t="shared" si="1"/>
        <v>100000</v>
      </c>
      <c r="K12" s="7">
        <f>SUMIF($B$40:$B$45,"="&amp;B12,$E$40:$E$45)</f>
        <v>0</v>
      </c>
      <c r="L12" s="7">
        <f t="shared" si="2"/>
        <v>100000</v>
      </c>
      <c r="M12" s="5">
        <f ca="1">L12/L$25</f>
        <v>6.3138487959490345E-3</v>
      </c>
    </row>
    <row r="13" spans="2:13" ht="15" customHeight="1" x14ac:dyDescent="0.2">
      <c r="B13" s="35" t="s">
        <v>6</v>
      </c>
      <c r="D13" s="9">
        <v>0</v>
      </c>
      <c r="E13" s="7">
        <v>100000</v>
      </c>
      <c r="F13" s="7">
        <f t="shared" si="3"/>
        <v>100000</v>
      </c>
      <c r="G13" s="5">
        <f t="shared" ref="G13" si="7">F13/F$25</f>
        <v>1.0526315789473684E-2</v>
      </c>
      <c r="H13" s="21"/>
      <c r="I13" s="9">
        <f t="shared" si="0"/>
        <v>0</v>
      </c>
      <c r="J13" s="7">
        <f t="shared" si="1"/>
        <v>100000</v>
      </c>
      <c r="K13" s="7">
        <f>SUMIF($B$40:$B$45,"="&amp;B13,$E$40:$E$45)</f>
        <v>0</v>
      </c>
      <c r="L13" s="7">
        <f t="shared" si="2"/>
        <v>100000</v>
      </c>
      <c r="M13" s="5">
        <f ca="1">L13/L$25</f>
        <v>6.3138487959490345E-3</v>
      </c>
    </row>
    <row r="14" spans="2:13" ht="15" customHeight="1" x14ac:dyDescent="0.2">
      <c r="B14" s="35" t="s">
        <v>16</v>
      </c>
      <c r="D14" s="9">
        <v>0</v>
      </c>
      <c r="E14" s="7">
        <v>50000</v>
      </c>
      <c r="F14" s="7">
        <f t="shared" si="3"/>
        <v>50000</v>
      </c>
      <c r="G14" s="5">
        <f t="shared" ref="G14" si="8">F14/F$25</f>
        <v>5.263157894736842E-3</v>
      </c>
      <c r="H14" s="21"/>
      <c r="I14" s="9">
        <f t="shared" si="0"/>
        <v>0</v>
      </c>
      <c r="J14" s="7">
        <f t="shared" si="1"/>
        <v>50000</v>
      </c>
      <c r="K14" s="7">
        <f>SUMIF($B$40:$B$45,"="&amp;B14,$E$40:$E$45)</f>
        <v>0</v>
      </c>
      <c r="L14" s="7">
        <f t="shared" si="2"/>
        <v>50000</v>
      </c>
      <c r="M14" s="5">
        <f ca="1">L14/L$25</f>
        <v>3.1569243979745172E-3</v>
      </c>
    </row>
    <row r="15" spans="2:13" ht="15" customHeight="1" x14ac:dyDescent="0.2">
      <c r="B15" s="35" t="s">
        <v>17</v>
      </c>
      <c r="D15" s="9">
        <v>50000</v>
      </c>
      <c r="E15" s="7">
        <v>25000</v>
      </c>
      <c r="F15" s="7">
        <f t="shared" si="3"/>
        <v>75000</v>
      </c>
      <c r="G15" s="5">
        <f t="shared" ref="G15" si="9">F15/F$25</f>
        <v>7.8947368421052634E-3</v>
      </c>
      <c r="H15" s="21"/>
      <c r="I15" s="9">
        <f t="shared" si="0"/>
        <v>50000</v>
      </c>
      <c r="J15" s="7">
        <f t="shared" si="1"/>
        <v>25000</v>
      </c>
      <c r="K15" s="7">
        <f>SUMIF($B$40:$B$45,"="&amp;B15,$E$40:$E$45)</f>
        <v>0</v>
      </c>
      <c r="L15" s="7">
        <f t="shared" si="2"/>
        <v>75000</v>
      </c>
      <c r="M15" s="5">
        <f ca="1">L15/L$25</f>
        <v>4.7353865969617763E-3</v>
      </c>
    </row>
    <row r="16" spans="2:13" ht="15" customHeight="1" x14ac:dyDescent="0.2">
      <c r="B16" s="35" t="s">
        <v>18</v>
      </c>
      <c r="D16" s="9">
        <v>50000</v>
      </c>
      <c r="E16" s="7">
        <v>75000</v>
      </c>
      <c r="F16" s="7">
        <f t="shared" si="3"/>
        <v>125000</v>
      </c>
      <c r="G16" s="5">
        <f t="shared" ref="G16" si="10">F16/F$25</f>
        <v>1.3157894736842105E-2</v>
      </c>
      <c r="H16" s="21"/>
      <c r="I16" s="9">
        <f t="shared" si="0"/>
        <v>50000</v>
      </c>
      <c r="J16" s="7">
        <f t="shared" si="1"/>
        <v>75000</v>
      </c>
      <c r="K16" s="7">
        <f>SUMIF($B$40:$B$45,"="&amp;B16,$E$40:$E$45)</f>
        <v>0</v>
      </c>
      <c r="L16" s="7">
        <f t="shared" si="2"/>
        <v>125000</v>
      </c>
      <c r="M16" s="5">
        <f ca="1">L16/L$25</f>
        <v>7.8923109949362927E-3</v>
      </c>
    </row>
    <row r="17" spans="2:13" ht="15" customHeight="1" x14ac:dyDescent="0.2">
      <c r="B17" s="35" t="s">
        <v>19</v>
      </c>
      <c r="D17" s="9">
        <v>25000</v>
      </c>
      <c r="E17" s="7">
        <v>100000</v>
      </c>
      <c r="F17" s="7">
        <f t="shared" si="3"/>
        <v>125000</v>
      </c>
      <c r="G17" s="5">
        <f t="shared" ref="G17" si="11">F17/F$25</f>
        <v>1.3157894736842105E-2</v>
      </c>
      <c r="H17" s="21"/>
      <c r="I17" s="9">
        <f t="shared" si="0"/>
        <v>25000</v>
      </c>
      <c r="J17" s="7">
        <f t="shared" si="1"/>
        <v>100000</v>
      </c>
      <c r="K17" s="7">
        <f>SUMIF($B$40:$B$45,"="&amp;B17,$E$40:$E$45)</f>
        <v>0</v>
      </c>
      <c r="L17" s="7">
        <f t="shared" si="2"/>
        <v>125000</v>
      </c>
      <c r="M17" s="5">
        <f ca="1">L17/L$25</f>
        <v>7.8923109949362927E-3</v>
      </c>
    </row>
    <row r="18" spans="2:13" ht="15" customHeight="1" x14ac:dyDescent="0.2">
      <c r="B18" s="35" t="s">
        <v>20</v>
      </c>
      <c r="D18" s="9">
        <v>0</v>
      </c>
      <c r="E18" s="7">
        <v>100000</v>
      </c>
      <c r="F18" s="7">
        <f t="shared" si="3"/>
        <v>100000</v>
      </c>
      <c r="G18" s="5">
        <f t="shared" ref="G18" si="12">F18/F$25</f>
        <v>1.0526315789473684E-2</v>
      </c>
      <c r="H18" s="21"/>
      <c r="I18" s="9">
        <f t="shared" si="0"/>
        <v>0</v>
      </c>
      <c r="J18" s="7">
        <f t="shared" si="1"/>
        <v>100000</v>
      </c>
      <c r="K18" s="7">
        <f>SUMIF($B$40:$B$45,"="&amp;B18,$E$40:$E$45)</f>
        <v>0</v>
      </c>
      <c r="L18" s="7">
        <f t="shared" si="2"/>
        <v>100000</v>
      </c>
      <c r="M18" s="5">
        <f ca="1">L18/L$25</f>
        <v>6.3138487959490345E-3</v>
      </c>
    </row>
    <row r="19" spans="2:13" ht="15" customHeight="1" x14ac:dyDescent="0.2">
      <c r="B19" s="35" t="s">
        <v>21</v>
      </c>
      <c r="D19" s="9">
        <v>0</v>
      </c>
      <c r="E19" s="7">
        <v>100000</v>
      </c>
      <c r="F19" s="7">
        <f t="shared" si="3"/>
        <v>100000</v>
      </c>
      <c r="G19" s="5">
        <f>F19/F$25</f>
        <v>1.0526315789473684E-2</v>
      </c>
      <c r="H19" s="21"/>
      <c r="I19" s="9">
        <f t="shared" si="0"/>
        <v>0</v>
      </c>
      <c r="J19" s="7">
        <f t="shared" si="1"/>
        <v>100000</v>
      </c>
      <c r="K19" s="7">
        <f>SUMIF($B$40:$B$45,"="&amp;B19,$E$40:$E$45)</f>
        <v>0</v>
      </c>
      <c r="L19" s="7">
        <f t="shared" si="2"/>
        <v>100000</v>
      </c>
      <c r="M19" s="5">
        <f ca="1">L19/L$25</f>
        <v>6.3138487959490345E-3</v>
      </c>
    </row>
    <row r="20" spans="2:13" ht="15" customHeight="1" x14ac:dyDescent="0.2">
      <c r="B20" s="10" t="s">
        <v>62</v>
      </c>
      <c r="D20" s="9">
        <v>0</v>
      </c>
      <c r="E20" s="7">
        <v>0</v>
      </c>
      <c r="F20" s="7">
        <f>SUM(D20:E20)</f>
        <v>0</v>
      </c>
      <c r="G20" s="5">
        <f>F20/F$25</f>
        <v>0</v>
      </c>
      <c r="H20" s="21"/>
      <c r="I20" s="9">
        <f>D20</f>
        <v>0</v>
      </c>
      <c r="J20" s="7">
        <f>E20</f>
        <v>0</v>
      </c>
      <c r="K20" s="7">
        <f ca="1">SUMIF($B$40:$B$45,"="&amp;B20,$E$40:$E$45)</f>
        <v>3167631</v>
      </c>
      <c r="L20" s="7">
        <f ca="1">SUM(I20:K20)</f>
        <v>3167631</v>
      </c>
      <c r="M20" s="5">
        <f ca="1">L20/L$25</f>
        <v>0.19999943175360838</v>
      </c>
    </row>
    <row r="21" spans="2:13" ht="15" customHeight="1" x14ac:dyDescent="0.2">
      <c r="B21" s="10" t="s">
        <v>63</v>
      </c>
      <c r="D21" s="9">
        <v>0</v>
      </c>
      <c r="E21" s="7">
        <v>0</v>
      </c>
      <c r="F21" s="7">
        <f>SUM(D21:E21)</f>
        <v>0</v>
      </c>
      <c r="G21" s="5">
        <f>F21/F$25</f>
        <v>0</v>
      </c>
      <c r="H21" s="21"/>
      <c r="I21" s="9">
        <f>D21</f>
        <v>0</v>
      </c>
      <c r="J21" s="7">
        <f>E21</f>
        <v>0</v>
      </c>
      <c r="K21" s="7">
        <f ca="1">SUMIF($B$40:$B$45,"="&amp;B21,$E$40:$E$45)</f>
        <v>1583815</v>
      </c>
      <c r="L21" s="7">
        <f ca="1">SUM(I21:K21)</f>
        <v>1583815</v>
      </c>
      <c r="M21" s="5">
        <f ca="1">L21/L$25</f>
        <v>9.9999684307560205E-2</v>
      </c>
    </row>
    <row r="22" spans="2:13" ht="15" customHeight="1" x14ac:dyDescent="0.2">
      <c r="B22" s="10" t="s">
        <v>64</v>
      </c>
      <c r="D22" s="9">
        <v>0</v>
      </c>
      <c r="E22" s="7">
        <v>0</v>
      </c>
      <c r="F22" s="7">
        <f>SUM(D22:E22)</f>
        <v>0</v>
      </c>
      <c r="G22" s="5">
        <f>F22/F$25</f>
        <v>0</v>
      </c>
      <c r="H22" s="21"/>
      <c r="I22" s="9">
        <f>D22</f>
        <v>0</v>
      </c>
      <c r="J22" s="7">
        <f>E22</f>
        <v>0</v>
      </c>
      <c r="K22" s="7">
        <f ca="1">SUMIF($B$40:$B$45,"="&amp;B22,$E$40:$E$45)</f>
        <v>527938</v>
      </c>
      <c r="L22" s="7">
        <f ca="1">SUM(I22:K22)</f>
        <v>527938</v>
      </c>
      <c r="M22" s="5">
        <f ca="1">L22/L$25</f>
        <v>3.3333207056357415E-2</v>
      </c>
    </row>
    <row r="23" spans="2:13" ht="15" customHeight="1" x14ac:dyDescent="0.25">
      <c r="B23" s="93" t="s">
        <v>67</v>
      </c>
      <c r="D23" s="9">
        <v>0</v>
      </c>
      <c r="E23" s="7">
        <v>0</v>
      </c>
      <c r="F23" s="7">
        <f t="shared" si="3"/>
        <v>0</v>
      </c>
      <c r="G23" s="5">
        <f>F23/F$25</f>
        <v>0</v>
      </c>
      <c r="H23" s="21"/>
      <c r="I23" s="9">
        <f t="shared" si="0"/>
        <v>0</v>
      </c>
      <c r="J23" s="7">
        <f t="shared" si="1"/>
        <v>0</v>
      </c>
      <c r="K23" s="7">
        <f ca="1">SUMIF($B$40:$B$45,"="&amp;B23,$E$40:$E$45)</f>
        <v>0</v>
      </c>
      <c r="L23" s="7">
        <f t="shared" ca="1" si="2"/>
        <v>0</v>
      </c>
      <c r="M23" s="5">
        <f ca="1">L23/L$25</f>
        <v>0</v>
      </c>
    </row>
    <row r="24" spans="2:13" ht="15" customHeight="1" x14ac:dyDescent="0.25">
      <c r="B24" s="36" t="s">
        <v>12</v>
      </c>
      <c r="D24" s="40">
        <v>0</v>
      </c>
      <c r="E24" s="27">
        <v>525000</v>
      </c>
      <c r="F24" s="42">
        <f t="shared" si="3"/>
        <v>525000</v>
      </c>
      <c r="G24" s="6">
        <f t="shared" ref="G24" si="13">F24/F$25</f>
        <v>5.526315789473684E-2</v>
      </c>
      <c r="H24" s="21"/>
      <c r="I24" s="40">
        <f>D24</f>
        <v>0</v>
      </c>
      <c r="J24" s="27">
        <f ca="1">E24+D34</f>
        <v>1583816</v>
      </c>
      <c r="K24" s="7">
        <f>SUMIF($B$40:$B$45,"="&amp;B24,$E$40:$E$45)</f>
        <v>0</v>
      </c>
      <c r="L24" s="42">
        <f t="shared" ca="1" si="2"/>
        <v>1583816</v>
      </c>
      <c r="M24" s="6">
        <f ca="1">L24/L$25</f>
        <v>9.9999747446048157E-2</v>
      </c>
    </row>
    <row r="25" spans="2:13" x14ac:dyDescent="0.2">
      <c r="B25" s="17" t="s">
        <v>0</v>
      </c>
      <c r="D25" s="31">
        <f>SUM(D8:D24)</f>
        <v>8125000</v>
      </c>
      <c r="E25" s="13">
        <f>SUM(E8:E24)</f>
        <v>1375000</v>
      </c>
      <c r="F25" s="13">
        <f>SUM(F8:F24)</f>
        <v>9500000</v>
      </c>
      <c r="G25" s="32">
        <f>SUM(G8:G24)</f>
        <v>1.0000000000000002</v>
      </c>
      <c r="H25" s="21"/>
      <c r="I25" s="31">
        <f>SUM(I8:I24)</f>
        <v>8125000</v>
      </c>
      <c r="J25" s="13">
        <f ca="1">SUM(J8:J24)</f>
        <v>2433816</v>
      </c>
      <c r="K25" s="13">
        <f ca="1">SUM(K8:K24)</f>
        <v>5279384</v>
      </c>
      <c r="L25" s="13">
        <f ca="1">SUM(L8:L24)</f>
        <v>15838200</v>
      </c>
      <c r="M25" s="32">
        <f ca="1">SUM(M8:M24)</f>
        <v>0.99999999999999967</v>
      </c>
    </row>
    <row r="26" spans="2:13" ht="15" x14ac:dyDescent="0.35">
      <c r="B26" s="19"/>
      <c r="D26" s="30"/>
      <c r="E26" s="30"/>
      <c r="F26" s="16"/>
      <c r="G26" s="16"/>
      <c r="H26" s="21"/>
      <c r="I26" s="30"/>
      <c r="J26" s="30"/>
      <c r="K26" s="30"/>
      <c r="L26" s="16"/>
      <c r="M26" s="16"/>
    </row>
    <row r="27" spans="2:13" x14ac:dyDescent="0.2">
      <c r="B27" s="1"/>
      <c r="C27" s="1"/>
      <c r="D27" s="1"/>
      <c r="E27" s="1"/>
      <c r="F27" s="1"/>
    </row>
    <row r="28" spans="2:13" x14ac:dyDescent="0.2">
      <c r="B28" s="51" t="s">
        <v>32</v>
      </c>
      <c r="D28" s="60">
        <v>10000000</v>
      </c>
      <c r="E28" s="114" t="s">
        <v>33</v>
      </c>
      <c r="F28" s="115"/>
      <c r="G28" s="115"/>
      <c r="H28" s="115"/>
      <c r="I28" s="115"/>
      <c r="J28" s="115"/>
      <c r="K28" s="115"/>
      <c r="L28" s="115"/>
      <c r="M28" s="115"/>
    </row>
    <row r="29" spans="2:13" x14ac:dyDescent="0.2">
      <c r="B29" s="52" t="s">
        <v>34</v>
      </c>
      <c r="D29" s="61">
        <v>5000000</v>
      </c>
      <c r="E29" s="114" t="s">
        <v>33</v>
      </c>
      <c r="F29" s="115"/>
      <c r="G29" s="115"/>
      <c r="H29" s="115"/>
      <c r="I29" s="115"/>
      <c r="J29" s="115"/>
      <c r="K29" s="115"/>
      <c r="L29" s="115"/>
      <c r="M29" s="115"/>
    </row>
    <row r="30" spans="2:13" x14ac:dyDescent="0.2">
      <c r="B30" s="52" t="s">
        <v>79</v>
      </c>
      <c r="D30" s="62">
        <v>0.1</v>
      </c>
      <c r="E30" s="114" t="s">
        <v>33</v>
      </c>
      <c r="F30" s="115"/>
      <c r="G30" s="115"/>
      <c r="H30" s="115"/>
      <c r="I30" s="115"/>
      <c r="J30" s="115"/>
      <c r="K30" s="115"/>
      <c r="L30" s="115"/>
      <c r="M30" s="115"/>
    </row>
    <row r="31" spans="2:13" x14ac:dyDescent="0.2">
      <c r="B31" s="52" t="s">
        <v>77</v>
      </c>
      <c r="D31" s="46">
        <f>D28+D29</f>
        <v>15000000</v>
      </c>
      <c r="E31" s="114" t="s">
        <v>78</v>
      </c>
      <c r="F31" s="115"/>
      <c r="G31" s="115"/>
      <c r="H31" s="115"/>
      <c r="I31" s="115"/>
      <c r="J31" s="115"/>
      <c r="K31" s="115"/>
      <c r="L31" s="115"/>
      <c r="M31" s="115"/>
    </row>
    <row r="32" spans="2:13" x14ac:dyDescent="0.2">
      <c r="B32" s="52" t="s">
        <v>35</v>
      </c>
      <c r="D32" s="46">
        <f ca="1">ROUND(D28/(F25+D34),5)</f>
        <v>0.94708000000000003</v>
      </c>
      <c r="E32" s="114" t="s">
        <v>36</v>
      </c>
      <c r="F32" s="115"/>
      <c r="G32" s="115"/>
      <c r="H32" s="115"/>
      <c r="I32" s="115"/>
      <c r="J32" s="115"/>
      <c r="K32" s="115"/>
      <c r="L32" s="115"/>
      <c r="M32" s="115"/>
    </row>
    <row r="33" spans="2:17" x14ac:dyDescent="0.2">
      <c r="B33" s="52" t="s">
        <v>37</v>
      </c>
      <c r="D33" s="55">
        <f ca="1">ROUNDDOWN(D29/D32,0)</f>
        <v>5279385</v>
      </c>
      <c r="E33" s="114" t="s">
        <v>38</v>
      </c>
      <c r="F33" s="115"/>
      <c r="G33" s="115"/>
      <c r="H33" s="115"/>
      <c r="I33" s="115"/>
      <c r="J33" s="115"/>
      <c r="K33" s="115"/>
      <c r="L33" s="115"/>
      <c r="M33" s="115"/>
    </row>
    <row r="34" spans="2:17" x14ac:dyDescent="0.2">
      <c r="B34" s="52" t="s">
        <v>80</v>
      </c>
      <c r="D34" s="47">
        <f ca="1">ROUNDUP((D30*D31)/D32-E24,0)</f>
        <v>1058816</v>
      </c>
      <c r="E34" s="116" t="s">
        <v>81</v>
      </c>
      <c r="F34" s="115"/>
      <c r="G34" s="115"/>
      <c r="H34" s="115"/>
      <c r="I34" s="115"/>
      <c r="J34" s="115"/>
      <c r="K34" s="115"/>
      <c r="L34" s="115"/>
      <c r="M34" s="115"/>
    </row>
    <row r="35" spans="2:17" x14ac:dyDescent="0.2">
      <c r="B35" s="53" t="s">
        <v>39</v>
      </c>
      <c r="D35" s="48" t="b">
        <f ca="1">ABS(F45/(D28+F45)-(K25/L25))&lt;0.000001</f>
        <v>1</v>
      </c>
      <c r="E35" s="114" t="s">
        <v>76</v>
      </c>
      <c r="F35" s="115"/>
      <c r="G35" s="115"/>
      <c r="H35" s="115"/>
      <c r="I35" s="115"/>
      <c r="J35" s="115"/>
      <c r="K35" s="115"/>
      <c r="L35" s="115"/>
      <c r="M35" s="115"/>
    </row>
    <row r="36" spans="2:17" x14ac:dyDescent="0.2">
      <c r="B36" s="54" t="s">
        <v>40</v>
      </c>
      <c r="D36" s="49" t="b">
        <f ca="1">ABS(D30-M24)&lt;0.000001</f>
        <v>1</v>
      </c>
      <c r="E36" s="114" t="s">
        <v>41</v>
      </c>
      <c r="F36" s="115"/>
      <c r="G36" s="115"/>
      <c r="H36" s="115"/>
      <c r="I36" s="115"/>
      <c r="J36" s="115"/>
      <c r="K36" s="115"/>
      <c r="L36" s="115"/>
      <c r="M36" s="115"/>
    </row>
    <row r="37" spans="2:17" x14ac:dyDescent="0.2">
      <c r="B37" s="1"/>
      <c r="D37" s="1"/>
      <c r="E37" s="1"/>
      <c r="F37" s="1"/>
    </row>
    <row r="38" spans="2:17" x14ac:dyDescent="0.2">
      <c r="B38" s="1"/>
      <c r="D38" s="1"/>
      <c r="E38" s="1"/>
      <c r="F38" s="1"/>
    </row>
    <row r="39" spans="2:17" ht="38.25" x14ac:dyDescent="0.2">
      <c r="B39" s="3" t="s">
        <v>45</v>
      </c>
      <c r="D39" s="24" t="s">
        <v>43</v>
      </c>
      <c r="E39" s="25" t="s">
        <v>44</v>
      </c>
      <c r="F39" s="26" t="s">
        <v>61</v>
      </c>
    </row>
    <row r="40" spans="2:17" x14ac:dyDescent="0.2">
      <c r="B40" s="10" t="s">
        <v>62</v>
      </c>
      <c r="D40" s="56">
        <v>3000000</v>
      </c>
      <c r="E40" s="7">
        <f ca="1">ROUNDDOWN(D40/$D$32,0)</f>
        <v>3167631</v>
      </c>
      <c r="F40" s="57">
        <f ca="1">ROUNDUP(E40*$D$32,2)</f>
        <v>2999999.9699999997</v>
      </c>
    </row>
    <row r="41" spans="2:17" x14ac:dyDescent="0.2">
      <c r="B41" s="10" t="s">
        <v>63</v>
      </c>
      <c r="D41" s="56">
        <v>1500000</v>
      </c>
      <c r="E41" s="7">
        <f ca="1">ROUNDDOWN(D41/$D$32,0)</f>
        <v>1583815</v>
      </c>
      <c r="F41" s="57">
        <f ca="1">ROUNDUP(E41*$D$32,2)</f>
        <v>1499999.52</v>
      </c>
    </row>
    <row r="42" spans="2:17" x14ac:dyDescent="0.2">
      <c r="B42" s="10" t="s">
        <v>64</v>
      </c>
      <c r="D42" s="56">
        <v>500000</v>
      </c>
      <c r="E42" s="7">
        <f t="shared" ref="E42" ca="1" si="14">ROUNDDOWN(D42/$D$32,0)</f>
        <v>527938</v>
      </c>
      <c r="F42" s="57">
        <f t="shared" ref="F42" ca="1" si="15">ROUNDUP(E42*$D$32,2)</f>
        <v>499999.53</v>
      </c>
    </row>
    <row r="43" spans="2:17" x14ac:dyDescent="0.2">
      <c r="B43" s="17" t="s">
        <v>66</v>
      </c>
      <c r="D43" s="59">
        <f>SUM(D40:D42)</f>
        <v>5000000</v>
      </c>
      <c r="E43" s="13">
        <f ca="1">SUM(E40:E42)</f>
        <v>5279384</v>
      </c>
      <c r="F43" s="58">
        <f ca="1">SUM(F40:F42)</f>
        <v>4999999.0200000005</v>
      </c>
    </row>
    <row r="44" spans="2:17" x14ac:dyDescent="0.2">
      <c r="B44" s="10" t="s">
        <v>67</v>
      </c>
      <c r="D44" s="56">
        <f>D29-D43</f>
        <v>0</v>
      </c>
      <c r="E44" s="7">
        <f ca="1">ROUNDDOWN(D44/$D$32,0)</f>
        <v>0</v>
      </c>
      <c r="F44" s="57">
        <f t="shared" ref="F44" ca="1" si="16">ROUNDUP(E44*$D$32,2)</f>
        <v>0</v>
      </c>
    </row>
    <row r="45" spans="2:17" x14ac:dyDescent="0.2">
      <c r="B45" s="17" t="s">
        <v>68</v>
      </c>
      <c r="D45" s="59">
        <f>SUM(D43:D44)</f>
        <v>5000000</v>
      </c>
      <c r="E45" s="13">
        <f ca="1">SUM(E43:E44)</f>
        <v>5279384</v>
      </c>
      <c r="F45" s="58">
        <f ca="1">SUM(F43:F44)</f>
        <v>4999999.0200000005</v>
      </c>
    </row>
    <row r="46" spans="2:17" x14ac:dyDescent="0.2">
      <c r="B46" s="54" t="s">
        <v>65</v>
      </c>
      <c r="D46" s="49" t="b">
        <f>D43=D29</f>
        <v>1</v>
      </c>
      <c r="F46" s="1"/>
      <c r="G46" s="16"/>
      <c r="H46" s="12"/>
      <c r="I46" s="11"/>
      <c r="J46" s="12"/>
      <c r="L46" s="16"/>
      <c r="M46" s="16"/>
      <c r="N46" s="16"/>
      <c r="O46" s="16"/>
      <c r="P46" s="16"/>
      <c r="Q46" s="12"/>
    </row>
    <row r="47" spans="2:17" x14ac:dyDescent="0.2">
      <c r="B47" s="1"/>
      <c r="D47" s="1"/>
      <c r="E47" s="1"/>
      <c r="F47" s="1"/>
    </row>
  </sheetData>
  <mergeCells count="14">
    <mergeCell ref="E35:M35"/>
    <mergeCell ref="E36:M36"/>
    <mergeCell ref="E28:M28"/>
    <mergeCell ref="E29:M29"/>
    <mergeCell ref="E30:M30"/>
    <mergeCell ref="E32:M32"/>
    <mergeCell ref="E33:M33"/>
    <mergeCell ref="E34:M34"/>
    <mergeCell ref="E31:M31"/>
    <mergeCell ref="B1:K1"/>
    <mergeCell ref="B2:M2"/>
    <mergeCell ref="B3:M3"/>
    <mergeCell ref="D5:G5"/>
    <mergeCell ref="I5:M5"/>
  </mergeCells>
  <conditionalFormatting sqref="D35:D36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D46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orientation="portrait" r:id="rId1"/>
  <ignoredErrors>
    <ignoredError sqref="E43:F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.85546875" style="64" customWidth="1"/>
    <col min="2" max="2" width="25.42578125" style="64" bestFit="1" customWidth="1"/>
    <col min="3" max="3" width="15.28515625" style="64" bestFit="1" customWidth="1"/>
    <col min="4" max="4" width="13" style="64" customWidth="1"/>
    <col min="5" max="6" width="14.28515625" style="64" customWidth="1"/>
    <col min="7" max="7" width="15.28515625" style="64" bestFit="1" customWidth="1"/>
    <col min="8" max="8" width="15.85546875" style="64" customWidth="1"/>
    <col min="9" max="9" width="12.7109375" style="64" bestFit="1" customWidth="1"/>
    <col min="10" max="253" width="9.140625" style="64"/>
    <col min="254" max="254" width="25.42578125" style="64" bestFit="1" customWidth="1"/>
    <col min="255" max="255" width="15.28515625" style="64" bestFit="1" customWidth="1"/>
    <col min="256" max="256" width="13" style="64" customWidth="1"/>
    <col min="257" max="258" width="14.28515625" style="64" customWidth="1"/>
    <col min="259" max="259" width="15.28515625" style="64" bestFit="1" customWidth="1"/>
    <col min="260" max="260" width="15.85546875" style="64" customWidth="1"/>
    <col min="261" max="261" width="12.7109375" style="64" bestFit="1" customWidth="1"/>
    <col min="262" max="509" width="9.140625" style="64"/>
    <col min="510" max="510" width="25.42578125" style="64" bestFit="1" customWidth="1"/>
    <col min="511" max="511" width="15.28515625" style="64" bestFit="1" customWidth="1"/>
    <col min="512" max="512" width="13" style="64" customWidth="1"/>
    <col min="513" max="514" width="14.28515625" style="64" customWidth="1"/>
    <col min="515" max="515" width="15.28515625" style="64" bestFit="1" customWidth="1"/>
    <col min="516" max="516" width="15.85546875" style="64" customWidth="1"/>
    <col min="517" max="517" width="12.7109375" style="64" bestFit="1" customWidth="1"/>
    <col min="518" max="765" width="9.140625" style="64"/>
    <col min="766" max="766" width="25.42578125" style="64" bestFit="1" customWidth="1"/>
    <col min="767" max="767" width="15.28515625" style="64" bestFit="1" customWidth="1"/>
    <col min="768" max="768" width="13" style="64" customWidth="1"/>
    <col min="769" max="770" width="14.28515625" style="64" customWidth="1"/>
    <col min="771" max="771" width="15.28515625" style="64" bestFit="1" customWidth="1"/>
    <col min="772" max="772" width="15.85546875" style="64" customWidth="1"/>
    <col min="773" max="773" width="12.7109375" style="64" bestFit="1" customWidth="1"/>
    <col min="774" max="1021" width="9.140625" style="64"/>
    <col min="1022" max="1022" width="25.42578125" style="64" bestFit="1" customWidth="1"/>
    <col min="1023" max="1023" width="15.28515625" style="64" bestFit="1" customWidth="1"/>
    <col min="1024" max="1024" width="13" style="64" customWidth="1"/>
    <col min="1025" max="1026" width="14.28515625" style="64" customWidth="1"/>
    <col min="1027" max="1027" width="15.28515625" style="64" bestFit="1" customWidth="1"/>
    <col min="1028" max="1028" width="15.85546875" style="64" customWidth="1"/>
    <col min="1029" max="1029" width="12.7109375" style="64" bestFit="1" customWidth="1"/>
    <col min="1030" max="1277" width="9.140625" style="64"/>
    <col min="1278" max="1278" width="25.42578125" style="64" bestFit="1" customWidth="1"/>
    <col min="1279" max="1279" width="15.28515625" style="64" bestFit="1" customWidth="1"/>
    <col min="1280" max="1280" width="13" style="64" customWidth="1"/>
    <col min="1281" max="1282" width="14.28515625" style="64" customWidth="1"/>
    <col min="1283" max="1283" width="15.28515625" style="64" bestFit="1" customWidth="1"/>
    <col min="1284" max="1284" width="15.85546875" style="64" customWidth="1"/>
    <col min="1285" max="1285" width="12.7109375" style="64" bestFit="1" customWidth="1"/>
    <col min="1286" max="1533" width="9.140625" style="64"/>
    <col min="1534" max="1534" width="25.42578125" style="64" bestFit="1" customWidth="1"/>
    <col min="1535" max="1535" width="15.28515625" style="64" bestFit="1" customWidth="1"/>
    <col min="1536" max="1536" width="13" style="64" customWidth="1"/>
    <col min="1537" max="1538" width="14.28515625" style="64" customWidth="1"/>
    <col min="1539" max="1539" width="15.28515625" style="64" bestFit="1" customWidth="1"/>
    <col min="1540" max="1540" width="15.85546875" style="64" customWidth="1"/>
    <col min="1541" max="1541" width="12.7109375" style="64" bestFit="1" customWidth="1"/>
    <col min="1542" max="1789" width="9.140625" style="64"/>
    <col min="1790" max="1790" width="25.42578125" style="64" bestFit="1" customWidth="1"/>
    <col min="1791" max="1791" width="15.28515625" style="64" bestFit="1" customWidth="1"/>
    <col min="1792" max="1792" width="13" style="64" customWidth="1"/>
    <col min="1793" max="1794" width="14.28515625" style="64" customWidth="1"/>
    <col min="1795" max="1795" width="15.28515625" style="64" bestFit="1" customWidth="1"/>
    <col min="1796" max="1796" width="15.85546875" style="64" customWidth="1"/>
    <col min="1797" max="1797" width="12.7109375" style="64" bestFit="1" customWidth="1"/>
    <col min="1798" max="2045" width="9.140625" style="64"/>
    <col min="2046" max="2046" width="25.42578125" style="64" bestFit="1" customWidth="1"/>
    <col min="2047" max="2047" width="15.28515625" style="64" bestFit="1" customWidth="1"/>
    <col min="2048" max="2048" width="13" style="64" customWidth="1"/>
    <col min="2049" max="2050" width="14.28515625" style="64" customWidth="1"/>
    <col min="2051" max="2051" width="15.28515625" style="64" bestFit="1" customWidth="1"/>
    <col min="2052" max="2052" width="15.85546875" style="64" customWidth="1"/>
    <col min="2053" max="2053" width="12.7109375" style="64" bestFit="1" customWidth="1"/>
    <col min="2054" max="2301" width="9.140625" style="64"/>
    <col min="2302" max="2302" width="25.42578125" style="64" bestFit="1" customWidth="1"/>
    <col min="2303" max="2303" width="15.28515625" style="64" bestFit="1" customWidth="1"/>
    <col min="2304" max="2304" width="13" style="64" customWidth="1"/>
    <col min="2305" max="2306" width="14.28515625" style="64" customWidth="1"/>
    <col min="2307" max="2307" width="15.28515625" style="64" bestFit="1" customWidth="1"/>
    <col min="2308" max="2308" width="15.85546875" style="64" customWidth="1"/>
    <col min="2309" max="2309" width="12.7109375" style="64" bestFit="1" customWidth="1"/>
    <col min="2310" max="2557" width="9.140625" style="64"/>
    <col min="2558" max="2558" width="25.42578125" style="64" bestFit="1" customWidth="1"/>
    <col min="2559" max="2559" width="15.28515625" style="64" bestFit="1" customWidth="1"/>
    <col min="2560" max="2560" width="13" style="64" customWidth="1"/>
    <col min="2561" max="2562" width="14.28515625" style="64" customWidth="1"/>
    <col min="2563" max="2563" width="15.28515625" style="64" bestFit="1" customWidth="1"/>
    <col min="2564" max="2564" width="15.85546875" style="64" customWidth="1"/>
    <col min="2565" max="2565" width="12.7109375" style="64" bestFit="1" customWidth="1"/>
    <col min="2566" max="2813" width="9.140625" style="64"/>
    <col min="2814" max="2814" width="25.42578125" style="64" bestFit="1" customWidth="1"/>
    <col min="2815" max="2815" width="15.28515625" style="64" bestFit="1" customWidth="1"/>
    <col min="2816" max="2816" width="13" style="64" customWidth="1"/>
    <col min="2817" max="2818" width="14.28515625" style="64" customWidth="1"/>
    <col min="2819" max="2819" width="15.28515625" style="64" bestFit="1" customWidth="1"/>
    <col min="2820" max="2820" width="15.85546875" style="64" customWidth="1"/>
    <col min="2821" max="2821" width="12.7109375" style="64" bestFit="1" customWidth="1"/>
    <col min="2822" max="3069" width="9.140625" style="64"/>
    <col min="3070" max="3070" width="25.42578125" style="64" bestFit="1" customWidth="1"/>
    <col min="3071" max="3071" width="15.28515625" style="64" bestFit="1" customWidth="1"/>
    <col min="3072" max="3072" width="13" style="64" customWidth="1"/>
    <col min="3073" max="3074" width="14.28515625" style="64" customWidth="1"/>
    <col min="3075" max="3075" width="15.28515625" style="64" bestFit="1" customWidth="1"/>
    <col min="3076" max="3076" width="15.85546875" style="64" customWidth="1"/>
    <col min="3077" max="3077" width="12.7109375" style="64" bestFit="1" customWidth="1"/>
    <col min="3078" max="3325" width="9.140625" style="64"/>
    <col min="3326" max="3326" width="25.42578125" style="64" bestFit="1" customWidth="1"/>
    <col min="3327" max="3327" width="15.28515625" style="64" bestFit="1" customWidth="1"/>
    <col min="3328" max="3328" width="13" style="64" customWidth="1"/>
    <col min="3329" max="3330" width="14.28515625" style="64" customWidth="1"/>
    <col min="3331" max="3331" width="15.28515625" style="64" bestFit="1" customWidth="1"/>
    <col min="3332" max="3332" width="15.85546875" style="64" customWidth="1"/>
    <col min="3333" max="3333" width="12.7109375" style="64" bestFit="1" customWidth="1"/>
    <col min="3334" max="3581" width="9.140625" style="64"/>
    <col min="3582" max="3582" width="25.42578125" style="64" bestFit="1" customWidth="1"/>
    <col min="3583" max="3583" width="15.28515625" style="64" bestFit="1" customWidth="1"/>
    <col min="3584" max="3584" width="13" style="64" customWidth="1"/>
    <col min="3585" max="3586" width="14.28515625" style="64" customWidth="1"/>
    <col min="3587" max="3587" width="15.28515625" style="64" bestFit="1" customWidth="1"/>
    <col min="3588" max="3588" width="15.85546875" style="64" customWidth="1"/>
    <col min="3589" max="3589" width="12.7109375" style="64" bestFit="1" customWidth="1"/>
    <col min="3590" max="3837" width="9.140625" style="64"/>
    <col min="3838" max="3838" width="25.42578125" style="64" bestFit="1" customWidth="1"/>
    <col min="3839" max="3839" width="15.28515625" style="64" bestFit="1" customWidth="1"/>
    <col min="3840" max="3840" width="13" style="64" customWidth="1"/>
    <col min="3841" max="3842" width="14.28515625" style="64" customWidth="1"/>
    <col min="3843" max="3843" width="15.28515625" style="64" bestFit="1" customWidth="1"/>
    <col min="3844" max="3844" width="15.85546875" style="64" customWidth="1"/>
    <col min="3845" max="3845" width="12.7109375" style="64" bestFit="1" customWidth="1"/>
    <col min="3846" max="4093" width="9.140625" style="64"/>
    <col min="4094" max="4094" width="25.42578125" style="64" bestFit="1" customWidth="1"/>
    <col min="4095" max="4095" width="15.28515625" style="64" bestFit="1" customWidth="1"/>
    <col min="4096" max="4096" width="13" style="64" customWidth="1"/>
    <col min="4097" max="4098" width="14.28515625" style="64" customWidth="1"/>
    <col min="4099" max="4099" width="15.28515625" style="64" bestFit="1" customWidth="1"/>
    <col min="4100" max="4100" width="15.85546875" style="64" customWidth="1"/>
    <col min="4101" max="4101" width="12.7109375" style="64" bestFit="1" customWidth="1"/>
    <col min="4102" max="4349" width="9.140625" style="64"/>
    <col min="4350" max="4350" width="25.42578125" style="64" bestFit="1" customWidth="1"/>
    <col min="4351" max="4351" width="15.28515625" style="64" bestFit="1" customWidth="1"/>
    <col min="4352" max="4352" width="13" style="64" customWidth="1"/>
    <col min="4353" max="4354" width="14.28515625" style="64" customWidth="1"/>
    <col min="4355" max="4355" width="15.28515625" style="64" bestFit="1" customWidth="1"/>
    <col min="4356" max="4356" width="15.85546875" style="64" customWidth="1"/>
    <col min="4357" max="4357" width="12.7109375" style="64" bestFit="1" customWidth="1"/>
    <col min="4358" max="4605" width="9.140625" style="64"/>
    <col min="4606" max="4606" width="25.42578125" style="64" bestFit="1" customWidth="1"/>
    <col min="4607" max="4607" width="15.28515625" style="64" bestFit="1" customWidth="1"/>
    <col min="4608" max="4608" width="13" style="64" customWidth="1"/>
    <col min="4609" max="4610" width="14.28515625" style="64" customWidth="1"/>
    <col min="4611" max="4611" width="15.28515625" style="64" bestFit="1" customWidth="1"/>
    <col min="4612" max="4612" width="15.85546875" style="64" customWidth="1"/>
    <col min="4613" max="4613" width="12.7109375" style="64" bestFit="1" customWidth="1"/>
    <col min="4614" max="4861" width="9.140625" style="64"/>
    <col min="4862" max="4862" width="25.42578125" style="64" bestFit="1" customWidth="1"/>
    <col min="4863" max="4863" width="15.28515625" style="64" bestFit="1" customWidth="1"/>
    <col min="4864" max="4864" width="13" style="64" customWidth="1"/>
    <col min="4865" max="4866" width="14.28515625" style="64" customWidth="1"/>
    <col min="4867" max="4867" width="15.28515625" style="64" bestFit="1" customWidth="1"/>
    <col min="4868" max="4868" width="15.85546875" style="64" customWidth="1"/>
    <col min="4869" max="4869" width="12.7109375" style="64" bestFit="1" customWidth="1"/>
    <col min="4870" max="5117" width="9.140625" style="64"/>
    <col min="5118" max="5118" width="25.42578125" style="64" bestFit="1" customWidth="1"/>
    <col min="5119" max="5119" width="15.28515625" style="64" bestFit="1" customWidth="1"/>
    <col min="5120" max="5120" width="13" style="64" customWidth="1"/>
    <col min="5121" max="5122" width="14.28515625" style="64" customWidth="1"/>
    <col min="5123" max="5123" width="15.28515625" style="64" bestFit="1" customWidth="1"/>
    <col min="5124" max="5124" width="15.85546875" style="64" customWidth="1"/>
    <col min="5125" max="5125" width="12.7109375" style="64" bestFit="1" customWidth="1"/>
    <col min="5126" max="5373" width="9.140625" style="64"/>
    <col min="5374" max="5374" width="25.42578125" style="64" bestFit="1" customWidth="1"/>
    <col min="5375" max="5375" width="15.28515625" style="64" bestFit="1" customWidth="1"/>
    <col min="5376" max="5376" width="13" style="64" customWidth="1"/>
    <col min="5377" max="5378" width="14.28515625" style="64" customWidth="1"/>
    <col min="5379" max="5379" width="15.28515625" style="64" bestFit="1" customWidth="1"/>
    <col min="5380" max="5380" width="15.85546875" style="64" customWidth="1"/>
    <col min="5381" max="5381" width="12.7109375" style="64" bestFit="1" customWidth="1"/>
    <col min="5382" max="5629" width="9.140625" style="64"/>
    <col min="5630" max="5630" width="25.42578125" style="64" bestFit="1" customWidth="1"/>
    <col min="5631" max="5631" width="15.28515625" style="64" bestFit="1" customWidth="1"/>
    <col min="5632" max="5632" width="13" style="64" customWidth="1"/>
    <col min="5633" max="5634" width="14.28515625" style="64" customWidth="1"/>
    <col min="5635" max="5635" width="15.28515625" style="64" bestFit="1" customWidth="1"/>
    <col min="5636" max="5636" width="15.85546875" style="64" customWidth="1"/>
    <col min="5637" max="5637" width="12.7109375" style="64" bestFit="1" customWidth="1"/>
    <col min="5638" max="5885" width="9.140625" style="64"/>
    <col min="5886" max="5886" width="25.42578125" style="64" bestFit="1" customWidth="1"/>
    <col min="5887" max="5887" width="15.28515625" style="64" bestFit="1" customWidth="1"/>
    <col min="5888" max="5888" width="13" style="64" customWidth="1"/>
    <col min="5889" max="5890" width="14.28515625" style="64" customWidth="1"/>
    <col min="5891" max="5891" width="15.28515625" style="64" bestFit="1" customWidth="1"/>
    <col min="5892" max="5892" width="15.85546875" style="64" customWidth="1"/>
    <col min="5893" max="5893" width="12.7109375" style="64" bestFit="1" customWidth="1"/>
    <col min="5894" max="6141" width="9.140625" style="64"/>
    <col min="6142" max="6142" width="25.42578125" style="64" bestFit="1" customWidth="1"/>
    <col min="6143" max="6143" width="15.28515625" style="64" bestFit="1" customWidth="1"/>
    <col min="6144" max="6144" width="13" style="64" customWidth="1"/>
    <col min="6145" max="6146" width="14.28515625" style="64" customWidth="1"/>
    <col min="6147" max="6147" width="15.28515625" style="64" bestFit="1" customWidth="1"/>
    <col min="6148" max="6148" width="15.85546875" style="64" customWidth="1"/>
    <col min="6149" max="6149" width="12.7109375" style="64" bestFit="1" customWidth="1"/>
    <col min="6150" max="6397" width="9.140625" style="64"/>
    <col min="6398" max="6398" width="25.42578125" style="64" bestFit="1" customWidth="1"/>
    <col min="6399" max="6399" width="15.28515625" style="64" bestFit="1" customWidth="1"/>
    <col min="6400" max="6400" width="13" style="64" customWidth="1"/>
    <col min="6401" max="6402" width="14.28515625" style="64" customWidth="1"/>
    <col min="6403" max="6403" width="15.28515625" style="64" bestFit="1" customWidth="1"/>
    <col min="6404" max="6404" width="15.85546875" style="64" customWidth="1"/>
    <col min="6405" max="6405" width="12.7109375" style="64" bestFit="1" customWidth="1"/>
    <col min="6406" max="6653" width="9.140625" style="64"/>
    <col min="6654" max="6654" width="25.42578125" style="64" bestFit="1" customWidth="1"/>
    <col min="6655" max="6655" width="15.28515625" style="64" bestFit="1" customWidth="1"/>
    <col min="6656" max="6656" width="13" style="64" customWidth="1"/>
    <col min="6657" max="6658" width="14.28515625" style="64" customWidth="1"/>
    <col min="6659" max="6659" width="15.28515625" style="64" bestFit="1" customWidth="1"/>
    <col min="6660" max="6660" width="15.85546875" style="64" customWidth="1"/>
    <col min="6661" max="6661" width="12.7109375" style="64" bestFit="1" customWidth="1"/>
    <col min="6662" max="6909" width="9.140625" style="64"/>
    <col min="6910" max="6910" width="25.42578125" style="64" bestFit="1" customWidth="1"/>
    <col min="6911" max="6911" width="15.28515625" style="64" bestFit="1" customWidth="1"/>
    <col min="6912" max="6912" width="13" style="64" customWidth="1"/>
    <col min="6913" max="6914" width="14.28515625" style="64" customWidth="1"/>
    <col min="6915" max="6915" width="15.28515625" style="64" bestFit="1" customWidth="1"/>
    <col min="6916" max="6916" width="15.85546875" style="64" customWidth="1"/>
    <col min="6917" max="6917" width="12.7109375" style="64" bestFit="1" customWidth="1"/>
    <col min="6918" max="7165" width="9.140625" style="64"/>
    <col min="7166" max="7166" width="25.42578125" style="64" bestFit="1" customWidth="1"/>
    <col min="7167" max="7167" width="15.28515625" style="64" bestFit="1" customWidth="1"/>
    <col min="7168" max="7168" width="13" style="64" customWidth="1"/>
    <col min="7169" max="7170" width="14.28515625" style="64" customWidth="1"/>
    <col min="7171" max="7171" width="15.28515625" style="64" bestFit="1" customWidth="1"/>
    <col min="7172" max="7172" width="15.85546875" style="64" customWidth="1"/>
    <col min="7173" max="7173" width="12.7109375" style="64" bestFit="1" customWidth="1"/>
    <col min="7174" max="7421" width="9.140625" style="64"/>
    <col min="7422" max="7422" width="25.42578125" style="64" bestFit="1" customWidth="1"/>
    <col min="7423" max="7423" width="15.28515625" style="64" bestFit="1" customWidth="1"/>
    <col min="7424" max="7424" width="13" style="64" customWidth="1"/>
    <col min="7425" max="7426" width="14.28515625" style="64" customWidth="1"/>
    <col min="7427" max="7427" width="15.28515625" style="64" bestFit="1" customWidth="1"/>
    <col min="7428" max="7428" width="15.85546875" style="64" customWidth="1"/>
    <col min="7429" max="7429" width="12.7109375" style="64" bestFit="1" customWidth="1"/>
    <col min="7430" max="7677" width="9.140625" style="64"/>
    <col min="7678" max="7678" width="25.42578125" style="64" bestFit="1" customWidth="1"/>
    <col min="7679" max="7679" width="15.28515625" style="64" bestFit="1" customWidth="1"/>
    <col min="7680" max="7680" width="13" style="64" customWidth="1"/>
    <col min="7681" max="7682" width="14.28515625" style="64" customWidth="1"/>
    <col min="7683" max="7683" width="15.28515625" style="64" bestFit="1" customWidth="1"/>
    <col min="7684" max="7684" width="15.85546875" style="64" customWidth="1"/>
    <col min="7685" max="7685" width="12.7109375" style="64" bestFit="1" customWidth="1"/>
    <col min="7686" max="7933" width="9.140625" style="64"/>
    <col min="7934" max="7934" width="25.42578125" style="64" bestFit="1" customWidth="1"/>
    <col min="7935" max="7935" width="15.28515625" style="64" bestFit="1" customWidth="1"/>
    <col min="7936" max="7936" width="13" style="64" customWidth="1"/>
    <col min="7937" max="7938" width="14.28515625" style="64" customWidth="1"/>
    <col min="7939" max="7939" width="15.28515625" style="64" bestFit="1" customWidth="1"/>
    <col min="7940" max="7940" width="15.85546875" style="64" customWidth="1"/>
    <col min="7941" max="7941" width="12.7109375" style="64" bestFit="1" customWidth="1"/>
    <col min="7942" max="8189" width="9.140625" style="64"/>
    <col min="8190" max="8190" width="25.42578125" style="64" bestFit="1" customWidth="1"/>
    <col min="8191" max="8191" width="15.28515625" style="64" bestFit="1" customWidth="1"/>
    <col min="8192" max="8192" width="13" style="64" customWidth="1"/>
    <col min="8193" max="8194" width="14.28515625" style="64" customWidth="1"/>
    <col min="8195" max="8195" width="15.28515625" style="64" bestFit="1" customWidth="1"/>
    <col min="8196" max="8196" width="15.85546875" style="64" customWidth="1"/>
    <col min="8197" max="8197" width="12.7109375" style="64" bestFit="1" customWidth="1"/>
    <col min="8198" max="8445" width="9.140625" style="64"/>
    <col min="8446" max="8446" width="25.42578125" style="64" bestFit="1" customWidth="1"/>
    <col min="8447" max="8447" width="15.28515625" style="64" bestFit="1" customWidth="1"/>
    <col min="8448" max="8448" width="13" style="64" customWidth="1"/>
    <col min="8449" max="8450" width="14.28515625" style="64" customWidth="1"/>
    <col min="8451" max="8451" width="15.28515625" style="64" bestFit="1" customWidth="1"/>
    <col min="8452" max="8452" width="15.85546875" style="64" customWidth="1"/>
    <col min="8453" max="8453" width="12.7109375" style="64" bestFit="1" customWidth="1"/>
    <col min="8454" max="8701" width="9.140625" style="64"/>
    <col min="8702" max="8702" width="25.42578125" style="64" bestFit="1" customWidth="1"/>
    <col min="8703" max="8703" width="15.28515625" style="64" bestFit="1" customWidth="1"/>
    <col min="8704" max="8704" width="13" style="64" customWidth="1"/>
    <col min="8705" max="8706" width="14.28515625" style="64" customWidth="1"/>
    <col min="8707" max="8707" width="15.28515625" style="64" bestFit="1" customWidth="1"/>
    <col min="8708" max="8708" width="15.85546875" style="64" customWidth="1"/>
    <col min="8709" max="8709" width="12.7109375" style="64" bestFit="1" customWidth="1"/>
    <col min="8710" max="8957" width="9.140625" style="64"/>
    <col min="8958" max="8958" width="25.42578125" style="64" bestFit="1" customWidth="1"/>
    <col min="8959" max="8959" width="15.28515625" style="64" bestFit="1" customWidth="1"/>
    <col min="8960" max="8960" width="13" style="64" customWidth="1"/>
    <col min="8961" max="8962" width="14.28515625" style="64" customWidth="1"/>
    <col min="8963" max="8963" width="15.28515625" style="64" bestFit="1" customWidth="1"/>
    <col min="8964" max="8964" width="15.85546875" style="64" customWidth="1"/>
    <col min="8965" max="8965" width="12.7109375" style="64" bestFit="1" customWidth="1"/>
    <col min="8966" max="9213" width="9.140625" style="64"/>
    <col min="9214" max="9214" width="25.42578125" style="64" bestFit="1" customWidth="1"/>
    <col min="9215" max="9215" width="15.28515625" style="64" bestFit="1" customWidth="1"/>
    <col min="9216" max="9216" width="13" style="64" customWidth="1"/>
    <col min="9217" max="9218" width="14.28515625" style="64" customWidth="1"/>
    <col min="9219" max="9219" width="15.28515625" style="64" bestFit="1" customWidth="1"/>
    <col min="9220" max="9220" width="15.85546875" style="64" customWidth="1"/>
    <col min="9221" max="9221" width="12.7109375" style="64" bestFit="1" customWidth="1"/>
    <col min="9222" max="9469" width="9.140625" style="64"/>
    <col min="9470" max="9470" width="25.42578125" style="64" bestFit="1" customWidth="1"/>
    <col min="9471" max="9471" width="15.28515625" style="64" bestFit="1" customWidth="1"/>
    <col min="9472" max="9472" width="13" style="64" customWidth="1"/>
    <col min="9473" max="9474" width="14.28515625" style="64" customWidth="1"/>
    <col min="9475" max="9475" width="15.28515625" style="64" bestFit="1" customWidth="1"/>
    <col min="9476" max="9476" width="15.85546875" style="64" customWidth="1"/>
    <col min="9477" max="9477" width="12.7109375" style="64" bestFit="1" customWidth="1"/>
    <col min="9478" max="9725" width="9.140625" style="64"/>
    <col min="9726" max="9726" width="25.42578125" style="64" bestFit="1" customWidth="1"/>
    <col min="9727" max="9727" width="15.28515625" style="64" bestFit="1" customWidth="1"/>
    <col min="9728" max="9728" width="13" style="64" customWidth="1"/>
    <col min="9729" max="9730" width="14.28515625" style="64" customWidth="1"/>
    <col min="9731" max="9731" width="15.28515625" style="64" bestFit="1" customWidth="1"/>
    <col min="9732" max="9732" width="15.85546875" style="64" customWidth="1"/>
    <col min="9733" max="9733" width="12.7109375" style="64" bestFit="1" customWidth="1"/>
    <col min="9734" max="9981" width="9.140625" style="64"/>
    <col min="9982" max="9982" width="25.42578125" style="64" bestFit="1" customWidth="1"/>
    <col min="9983" max="9983" width="15.28515625" style="64" bestFit="1" customWidth="1"/>
    <col min="9984" max="9984" width="13" style="64" customWidth="1"/>
    <col min="9985" max="9986" width="14.28515625" style="64" customWidth="1"/>
    <col min="9987" max="9987" width="15.28515625" style="64" bestFit="1" customWidth="1"/>
    <col min="9988" max="9988" width="15.85546875" style="64" customWidth="1"/>
    <col min="9989" max="9989" width="12.7109375" style="64" bestFit="1" customWidth="1"/>
    <col min="9990" max="10237" width="9.140625" style="64"/>
    <col min="10238" max="10238" width="25.42578125" style="64" bestFit="1" customWidth="1"/>
    <col min="10239" max="10239" width="15.28515625" style="64" bestFit="1" customWidth="1"/>
    <col min="10240" max="10240" width="13" style="64" customWidth="1"/>
    <col min="10241" max="10242" width="14.28515625" style="64" customWidth="1"/>
    <col min="10243" max="10243" width="15.28515625" style="64" bestFit="1" customWidth="1"/>
    <col min="10244" max="10244" width="15.85546875" style="64" customWidth="1"/>
    <col min="10245" max="10245" width="12.7109375" style="64" bestFit="1" customWidth="1"/>
    <col min="10246" max="10493" width="9.140625" style="64"/>
    <col min="10494" max="10494" width="25.42578125" style="64" bestFit="1" customWidth="1"/>
    <col min="10495" max="10495" width="15.28515625" style="64" bestFit="1" customWidth="1"/>
    <col min="10496" max="10496" width="13" style="64" customWidth="1"/>
    <col min="10497" max="10498" width="14.28515625" style="64" customWidth="1"/>
    <col min="10499" max="10499" width="15.28515625" style="64" bestFit="1" customWidth="1"/>
    <col min="10500" max="10500" width="15.85546875" style="64" customWidth="1"/>
    <col min="10501" max="10501" width="12.7109375" style="64" bestFit="1" customWidth="1"/>
    <col min="10502" max="10749" width="9.140625" style="64"/>
    <col min="10750" max="10750" width="25.42578125" style="64" bestFit="1" customWidth="1"/>
    <col min="10751" max="10751" width="15.28515625" style="64" bestFit="1" customWidth="1"/>
    <col min="10752" max="10752" width="13" style="64" customWidth="1"/>
    <col min="10753" max="10754" width="14.28515625" style="64" customWidth="1"/>
    <col min="10755" max="10755" width="15.28515625" style="64" bestFit="1" customWidth="1"/>
    <col min="10756" max="10756" width="15.85546875" style="64" customWidth="1"/>
    <col min="10757" max="10757" width="12.7109375" style="64" bestFit="1" customWidth="1"/>
    <col min="10758" max="11005" width="9.140625" style="64"/>
    <col min="11006" max="11006" width="25.42578125" style="64" bestFit="1" customWidth="1"/>
    <col min="11007" max="11007" width="15.28515625" style="64" bestFit="1" customWidth="1"/>
    <col min="11008" max="11008" width="13" style="64" customWidth="1"/>
    <col min="11009" max="11010" width="14.28515625" style="64" customWidth="1"/>
    <col min="11011" max="11011" width="15.28515625" style="64" bestFit="1" customWidth="1"/>
    <col min="11012" max="11012" width="15.85546875" style="64" customWidth="1"/>
    <col min="11013" max="11013" width="12.7109375" style="64" bestFit="1" customWidth="1"/>
    <col min="11014" max="11261" width="9.140625" style="64"/>
    <col min="11262" max="11262" width="25.42578125" style="64" bestFit="1" customWidth="1"/>
    <col min="11263" max="11263" width="15.28515625" style="64" bestFit="1" customWidth="1"/>
    <col min="11264" max="11264" width="13" style="64" customWidth="1"/>
    <col min="11265" max="11266" width="14.28515625" style="64" customWidth="1"/>
    <col min="11267" max="11267" width="15.28515625" style="64" bestFit="1" customWidth="1"/>
    <col min="11268" max="11268" width="15.85546875" style="64" customWidth="1"/>
    <col min="11269" max="11269" width="12.7109375" style="64" bestFit="1" customWidth="1"/>
    <col min="11270" max="11517" width="9.140625" style="64"/>
    <col min="11518" max="11518" width="25.42578125" style="64" bestFit="1" customWidth="1"/>
    <col min="11519" max="11519" width="15.28515625" style="64" bestFit="1" customWidth="1"/>
    <col min="11520" max="11520" width="13" style="64" customWidth="1"/>
    <col min="11521" max="11522" width="14.28515625" style="64" customWidth="1"/>
    <col min="11523" max="11523" width="15.28515625" style="64" bestFit="1" customWidth="1"/>
    <col min="11524" max="11524" width="15.85546875" style="64" customWidth="1"/>
    <col min="11525" max="11525" width="12.7109375" style="64" bestFit="1" customWidth="1"/>
    <col min="11526" max="11773" width="9.140625" style="64"/>
    <col min="11774" max="11774" width="25.42578125" style="64" bestFit="1" customWidth="1"/>
    <col min="11775" max="11775" width="15.28515625" style="64" bestFit="1" customWidth="1"/>
    <col min="11776" max="11776" width="13" style="64" customWidth="1"/>
    <col min="11777" max="11778" width="14.28515625" style="64" customWidth="1"/>
    <col min="11779" max="11779" width="15.28515625" style="64" bestFit="1" customWidth="1"/>
    <col min="11780" max="11780" width="15.85546875" style="64" customWidth="1"/>
    <col min="11781" max="11781" width="12.7109375" style="64" bestFit="1" customWidth="1"/>
    <col min="11782" max="12029" width="9.140625" style="64"/>
    <col min="12030" max="12030" width="25.42578125" style="64" bestFit="1" customWidth="1"/>
    <col min="12031" max="12031" width="15.28515625" style="64" bestFit="1" customWidth="1"/>
    <col min="12032" max="12032" width="13" style="64" customWidth="1"/>
    <col min="12033" max="12034" width="14.28515625" style="64" customWidth="1"/>
    <col min="12035" max="12035" width="15.28515625" style="64" bestFit="1" customWidth="1"/>
    <col min="12036" max="12036" width="15.85546875" style="64" customWidth="1"/>
    <col min="12037" max="12037" width="12.7109375" style="64" bestFit="1" customWidth="1"/>
    <col min="12038" max="12285" width="9.140625" style="64"/>
    <col min="12286" max="12286" width="25.42578125" style="64" bestFit="1" customWidth="1"/>
    <col min="12287" max="12287" width="15.28515625" style="64" bestFit="1" customWidth="1"/>
    <col min="12288" max="12288" width="13" style="64" customWidth="1"/>
    <col min="12289" max="12290" width="14.28515625" style="64" customWidth="1"/>
    <col min="12291" max="12291" width="15.28515625" style="64" bestFit="1" customWidth="1"/>
    <col min="12292" max="12292" width="15.85546875" style="64" customWidth="1"/>
    <col min="12293" max="12293" width="12.7109375" style="64" bestFit="1" customWidth="1"/>
    <col min="12294" max="12541" width="9.140625" style="64"/>
    <col min="12542" max="12542" width="25.42578125" style="64" bestFit="1" customWidth="1"/>
    <col min="12543" max="12543" width="15.28515625" style="64" bestFit="1" customWidth="1"/>
    <col min="12544" max="12544" width="13" style="64" customWidth="1"/>
    <col min="12545" max="12546" width="14.28515625" style="64" customWidth="1"/>
    <col min="12547" max="12547" width="15.28515625" style="64" bestFit="1" customWidth="1"/>
    <col min="12548" max="12548" width="15.85546875" style="64" customWidth="1"/>
    <col min="12549" max="12549" width="12.7109375" style="64" bestFit="1" customWidth="1"/>
    <col min="12550" max="12797" width="9.140625" style="64"/>
    <col min="12798" max="12798" width="25.42578125" style="64" bestFit="1" customWidth="1"/>
    <col min="12799" max="12799" width="15.28515625" style="64" bestFit="1" customWidth="1"/>
    <col min="12800" max="12800" width="13" style="64" customWidth="1"/>
    <col min="12801" max="12802" width="14.28515625" style="64" customWidth="1"/>
    <col min="12803" max="12803" width="15.28515625" style="64" bestFit="1" customWidth="1"/>
    <col min="12804" max="12804" width="15.85546875" style="64" customWidth="1"/>
    <col min="12805" max="12805" width="12.7109375" style="64" bestFit="1" customWidth="1"/>
    <col min="12806" max="13053" width="9.140625" style="64"/>
    <col min="13054" max="13054" width="25.42578125" style="64" bestFit="1" customWidth="1"/>
    <col min="13055" max="13055" width="15.28515625" style="64" bestFit="1" customWidth="1"/>
    <col min="13056" max="13056" width="13" style="64" customWidth="1"/>
    <col min="13057" max="13058" width="14.28515625" style="64" customWidth="1"/>
    <col min="13059" max="13059" width="15.28515625" style="64" bestFit="1" customWidth="1"/>
    <col min="13060" max="13060" width="15.85546875" style="64" customWidth="1"/>
    <col min="13061" max="13061" width="12.7109375" style="64" bestFit="1" customWidth="1"/>
    <col min="13062" max="13309" width="9.140625" style="64"/>
    <col min="13310" max="13310" width="25.42578125" style="64" bestFit="1" customWidth="1"/>
    <col min="13311" max="13311" width="15.28515625" style="64" bestFit="1" customWidth="1"/>
    <col min="13312" max="13312" width="13" style="64" customWidth="1"/>
    <col min="13313" max="13314" width="14.28515625" style="64" customWidth="1"/>
    <col min="13315" max="13315" width="15.28515625" style="64" bestFit="1" customWidth="1"/>
    <col min="13316" max="13316" width="15.85546875" style="64" customWidth="1"/>
    <col min="13317" max="13317" width="12.7109375" style="64" bestFit="1" customWidth="1"/>
    <col min="13318" max="13565" width="9.140625" style="64"/>
    <col min="13566" max="13566" width="25.42578125" style="64" bestFit="1" customWidth="1"/>
    <col min="13567" max="13567" width="15.28515625" style="64" bestFit="1" customWidth="1"/>
    <col min="13568" max="13568" width="13" style="64" customWidth="1"/>
    <col min="13569" max="13570" width="14.28515625" style="64" customWidth="1"/>
    <col min="13571" max="13571" width="15.28515625" style="64" bestFit="1" customWidth="1"/>
    <col min="13572" max="13572" width="15.85546875" style="64" customWidth="1"/>
    <col min="13573" max="13573" width="12.7109375" style="64" bestFit="1" customWidth="1"/>
    <col min="13574" max="13821" width="9.140625" style="64"/>
    <col min="13822" max="13822" width="25.42578125" style="64" bestFit="1" customWidth="1"/>
    <col min="13823" max="13823" width="15.28515625" style="64" bestFit="1" customWidth="1"/>
    <col min="13824" max="13824" width="13" style="64" customWidth="1"/>
    <col min="13825" max="13826" width="14.28515625" style="64" customWidth="1"/>
    <col min="13827" max="13827" width="15.28515625" style="64" bestFit="1" customWidth="1"/>
    <col min="13828" max="13828" width="15.85546875" style="64" customWidth="1"/>
    <col min="13829" max="13829" width="12.7109375" style="64" bestFit="1" customWidth="1"/>
    <col min="13830" max="14077" width="9.140625" style="64"/>
    <col min="14078" max="14078" width="25.42578125" style="64" bestFit="1" customWidth="1"/>
    <col min="14079" max="14079" width="15.28515625" style="64" bestFit="1" customWidth="1"/>
    <col min="14080" max="14080" width="13" style="64" customWidth="1"/>
    <col min="14081" max="14082" width="14.28515625" style="64" customWidth="1"/>
    <col min="14083" max="14083" width="15.28515625" style="64" bestFit="1" customWidth="1"/>
    <col min="14084" max="14084" width="15.85546875" style="64" customWidth="1"/>
    <col min="14085" max="14085" width="12.7109375" style="64" bestFit="1" customWidth="1"/>
    <col min="14086" max="14333" width="9.140625" style="64"/>
    <col min="14334" max="14334" width="25.42578125" style="64" bestFit="1" customWidth="1"/>
    <col min="14335" max="14335" width="15.28515625" style="64" bestFit="1" customWidth="1"/>
    <col min="14336" max="14336" width="13" style="64" customWidth="1"/>
    <col min="14337" max="14338" width="14.28515625" style="64" customWidth="1"/>
    <col min="14339" max="14339" width="15.28515625" style="64" bestFit="1" customWidth="1"/>
    <col min="14340" max="14340" width="15.85546875" style="64" customWidth="1"/>
    <col min="14341" max="14341" width="12.7109375" style="64" bestFit="1" customWidth="1"/>
    <col min="14342" max="14589" width="9.140625" style="64"/>
    <col min="14590" max="14590" width="25.42578125" style="64" bestFit="1" customWidth="1"/>
    <col min="14591" max="14591" width="15.28515625" style="64" bestFit="1" customWidth="1"/>
    <col min="14592" max="14592" width="13" style="64" customWidth="1"/>
    <col min="14593" max="14594" width="14.28515625" style="64" customWidth="1"/>
    <col min="14595" max="14595" width="15.28515625" style="64" bestFit="1" customWidth="1"/>
    <col min="14596" max="14596" width="15.85546875" style="64" customWidth="1"/>
    <col min="14597" max="14597" width="12.7109375" style="64" bestFit="1" customWidth="1"/>
    <col min="14598" max="14845" width="9.140625" style="64"/>
    <col min="14846" max="14846" width="25.42578125" style="64" bestFit="1" customWidth="1"/>
    <col min="14847" max="14847" width="15.28515625" style="64" bestFit="1" customWidth="1"/>
    <col min="14848" max="14848" width="13" style="64" customWidth="1"/>
    <col min="14849" max="14850" width="14.28515625" style="64" customWidth="1"/>
    <col min="14851" max="14851" width="15.28515625" style="64" bestFit="1" customWidth="1"/>
    <col min="14852" max="14852" width="15.85546875" style="64" customWidth="1"/>
    <col min="14853" max="14853" width="12.7109375" style="64" bestFit="1" customWidth="1"/>
    <col min="14854" max="15101" width="9.140625" style="64"/>
    <col min="15102" max="15102" width="25.42578125" style="64" bestFit="1" customWidth="1"/>
    <col min="15103" max="15103" width="15.28515625" style="64" bestFit="1" customWidth="1"/>
    <col min="15104" max="15104" width="13" style="64" customWidth="1"/>
    <col min="15105" max="15106" width="14.28515625" style="64" customWidth="1"/>
    <col min="15107" max="15107" width="15.28515625" style="64" bestFit="1" customWidth="1"/>
    <col min="15108" max="15108" width="15.85546875" style="64" customWidth="1"/>
    <col min="15109" max="15109" width="12.7109375" style="64" bestFit="1" customWidth="1"/>
    <col min="15110" max="15357" width="9.140625" style="64"/>
    <col min="15358" max="15358" width="25.42578125" style="64" bestFit="1" customWidth="1"/>
    <col min="15359" max="15359" width="15.28515625" style="64" bestFit="1" customWidth="1"/>
    <col min="15360" max="15360" width="13" style="64" customWidth="1"/>
    <col min="15361" max="15362" width="14.28515625" style="64" customWidth="1"/>
    <col min="15363" max="15363" width="15.28515625" style="64" bestFit="1" customWidth="1"/>
    <col min="15364" max="15364" width="15.85546875" style="64" customWidth="1"/>
    <col min="15365" max="15365" width="12.7109375" style="64" bestFit="1" customWidth="1"/>
    <col min="15366" max="15613" width="9.140625" style="64"/>
    <col min="15614" max="15614" width="25.42578125" style="64" bestFit="1" customWidth="1"/>
    <col min="15615" max="15615" width="15.28515625" style="64" bestFit="1" customWidth="1"/>
    <col min="15616" max="15616" width="13" style="64" customWidth="1"/>
    <col min="15617" max="15618" width="14.28515625" style="64" customWidth="1"/>
    <col min="15619" max="15619" width="15.28515625" style="64" bestFit="1" customWidth="1"/>
    <col min="15620" max="15620" width="15.85546875" style="64" customWidth="1"/>
    <col min="15621" max="15621" width="12.7109375" style="64" bestFit="1" customWidth="1"/>
    <col min="15622" max="15869" width="9.140625" style="64"/>
    <col min="15870" max="15870" width="25.42578125" style="64" bestFit="1" customWidth="1"/>
    <col min="15871" max="15871" width="15.28515625" style="64" bestFit="1" customWidth="1"/>
    <col min="15872" max="15872" width="13" style="64" customWidth="1"/>
    <col min="15873" max="15874" width="14.28515625" style="64" customWidth="1"/>
    <col min="15875" max="15875" width="15.28515625" style="64" bestFit="1" customWidth="1"/>
    <col min="15876" max="15876" width="15.85546875" style="64" customWidth="1"/>
    <col min="15877" max="15877" width="12.7109375" style="64" bestFit="1" customWidth="1"/>
    <col min="15878" max="16125" width="9.140625" style="64"/>
    <col min="16126" max="16126" width="25.42578125" style="64" bestFit="1" customWidth="1"/>
    <col min="16127" max="16127" width="15.28515625" style="64" bestFit="1" customWidth="1"/>
    <col min="16128" max="16128" width="13" style="64" customWidth="1"/>
    <col min="16129" max="16130" width="14.28515625" style="64" customWidth="1"/>
    <col min="16131" max="16131" width="15.28515625" style="64" bestFit="1" customWidth="1"/>
    <col min="16132" max="16132" width="15.85546875" style="64" customWidth="1"/>
    <col min="16133" max="16133" width="12.7109375" style="64" bestFit="1" customWidth="1"/>
    <col min="16134" max="16384" width="9.140625" style="64"/>
  </cols>
  <sheetData>
    <row r="2" spans="2:9" x14ac:dyDescent="0.2">
      <c r="B2" s="101" t="s">
        <v>71</v>
      </c>
      <c r="C2" s="104"/>
      <c r="D2" s="105"/>
      <c r="E2" s="105"/>
      <c r="F2" s="105"/>
      <c r="G2" s="105"/>
      <c r="H2" s="105"/>
      <c r="I2" s="106"/>
    </row>
    <row r="3" spans="2:9" x14ac:dyDescent="0.2">
      <c r="B3" s="96" t="s">
        <v>46</v>
      </c>
      <c r="C3" s="107"/>
      <c r="D3" s="108"/>
      <c r="E3" s="108"/>
      <c r="F3" s="108"/>
      <c r="G3" s="108"/>
      <c r="H3" s="108"/>
      <c r="I3" s="109"/>
    </row>
    <row r="4" spans="2:9" x14ac:dyDescent="0.2">
      <c r="D4" s="63"/>
    </row>
    <row r="5" spans="2:9" ht="26.25" customHeight="1" x14ac:dyDescent="0.2">
      <c r="B5" s="89" t="s">
        <v>60</v>
      </c>
      <c r="C5" s="89" t="s">
        <v>10</v>
      </c>
      <c r="D5" s="44" t="s">
        <v>47</v>
      </c>
      <c r="E5" s="44" t="s">
        <v>48</v>
      </c>
      <c r="F5" s="44" t="s">
        <v>49</v>
      </c>
      <c r="G5" s="44" t="s">
        <v>50</v>
      </c>
      <c r="H5" s="44" t="s">
        <v>51</v>
      </c>
      <c r="I5" s="45" t="s">
        <v>52</v>
      </c>
    </row>
    <row r="6" spans="2:9" x14ac:dyDescent="0.2">
      <c r="B6" s="90" t="s">
        <v>11</v>
      </c>
      <c r="C6" s="69">
        <v>16000000</v>
      </c>
      <c r="D6" s="70">
        <v>0</v>
      </c>
      <c r="E6" s="71">
        <f>C6*D6</f>
        <v>0</v>
      </c>
      <c r="F6" s="71">
        <v>0</v>
      </c>
      <c r="G6" s="71">
        <f>IF(F6&gt;0,0,C6*PostPreferencePerShare)</f>
        <v>38222222.222222224</v>
      </c>
      <c r="H6" s="71">
        <f t="shared" ref="H6:H10" si="0">F6+G6</f>
        <v>38222222.222222224</v>
      </c>
      <c r="I6" s="72">
        <f>IF(H6&gt;0,H6/C6,0)</f>
        <v>2.3888888888888888</v>
      </c>
    </row>
    <row r="7" spans="2:9" x14ac:dyDescent="0.2">
      <c r="B7" s="91" t="s">
        <v>13</v>
      </c>
      <c r="C7" s="69">
        <v>1000000</v>
      </c>
      <c r="D7" s="73">
        <v>1</v>
      </c>
      <c r="E7" s="71">
        <f>APerSharePreference*AShares</f>
        <v>1000000</v>
      </c>
      <c r="F7" s="71">
        <f>IF(OR(Proceeds&gt;AInflection,Proceeds&lt;=DPreference+CPreference+BPreference),0,IF(AND(Proceeds&gt;DPreference+CPreference+BPreference,Proceeds&lt;=DPreference+CPreference+BPreference+APreference),Proceeds-DPreference-CPreference-BPreference,APreference))</f>
        <v>0</v>
      </c>
      <c r="G7" s="71">
        <f>IF(AEffective&gt;0,0,AShares*PostPreferencePerShare)</f>
        <v>2388888.888888889</v>
      </c>
      <c r="H7" s="71">
        <f t="shared" si="0"/>
        <v>2388888.888888889</v>
      </c>
      <c r="I7" s="72">
        <f t="shared" ref="I7:I10" si="1">IF(H7&gt;0,H7/C7,0)</f>
        <v>2.3888888888888888</v>
      </c>
    </row>
    <row r="8" spans="2:9" x14ac:dyDescent="0.2">
      <c r="B8" s="91" t="s">
        <v>53</v>
      </c>
      <c r="C8" s="69">
        <v>1000000</v>
      </c>
      <c r="D8" s="73">
        <v>2</v>
      </c>
      <c r="E8" s="71">
        <f>BPerSharePreference*BShares</f>
        <v>2000000</v>
      </c>
      <c r="F8" s="71">
        <f>IF(OR(Proceeds&gt;BInflection,Proceeds&lt;=DPreference+CPreference),0,IF(AND(Proceeds&gt;DPreference+CPreference,Proceeds&lt;=DPreference+CPreference+BPreference),Proceeds-DPreference-CPreference,BPreference))</f>
        <v>0</v>
      </c>
      <c r="G8" s="71">
        <f>IF(BEffective&gt;0,0,BShares*PostPreferencePerShare)</f>
        <v>2388888.888888889</v>
      </c>
      <c r="H8" s="71">
        <f t="shared" si="0"/>
        <v>2388888.888888889</v>
      </c>
      <c r="I8" s="72">
        <f t="shared" si="1"/>
        <v>2.3888888888888888</v>
      </c>
    </row>
    <row r="9" spans="2:9" x14ac:dyDescent="0.2">
      <c r="B9" s="91" t="s">
        <v>54</v>
      </c>
      <c r="C9" s="69">
        <v>1000000</v>
      </c>
      <c r="D9" s="73">
        <v>3</v>
      </c>
      <c r="E9" s="71">
        <f>CPerSharePreference*CShares</f>
        <v>3000000</v>
      </c>
      <c r="F9" s="71">
        <f>IF(OR(Proceeds&gt;CInflection,Proceeds&lt;=DPreference),0,IF(AND(Proceeds&gt;DPreference,Proceeds&lt;=DPreference+CPreference),Proceeds-DPreference,CPreference))</f>
        <v>3000000</v>
      </c>
      <c r="G9" s="71">
        <f>IF(CEffective&gt;0,0,CShares*PostPreferencePerShare)</f>
        <v>0</v>
      </c>
      <c r="H9" s="71">
        <f t="shared" si="0"/>
        <v>3000000</v>
      </c>
      <c r="I9" s="72">
        <f t="shared" si="1"/>
        <v>3</v>
      </c>
    </row>
    <row r="10" spans="2:9" x14ac:dyDescent="0.2">
      <c r="B10" s="91" t="s">
        <v>55</v>
      </c>
      <c r="C10" s="69">
        <v>1000000</v>
      </c>
      <c r="D10" s="73">
        <v>4</v>
      </c>
      <c r="E10" s="71">
        <f>DPerSharePreference*DShares</f>
        <v>4000000</v>
      </c>
      <c r="F10" s="71">
        <f>IF(Proceeds&gt;DInflection,0,IF(Proceeds&gt;=DPreference,DPreference,Proceeds))</f>
        <v>4000000</v>
      </c>
      <c r="G10" s="71">
        <f>IF(DEffective&gt;0,0,DShares*PostPreferencePerShare)</f>
        <v>0</v>
      </c>
      <c r="H10" s="71">
        <f t="shared" si="0"/>
        <v>4000000</v>
      </c>
      <c r="I10" s="72">
        <f t="shared" si="1"/>
        <v>4</v>
      </c>
    </row>
    <row r="11" spans="2:9" x14ac:dyDescent="0.2">
      <c r="B11" s="15" t="s">
        <v>0</v>
      </c>
      <c r="C11" s="92">
        <f>SUM(C6:C10)</f>
        <v>20000000</v>
      </c>
      <c r="D11" s="85"/>
      <c r="E11" s="85">
        <f>SUM(E6:E10)</f>
        <v>10000000</v>
      </c>
      <c r="F11" s="85">
        <f>SUM(F6:F10)</f>
        <v>7000000</v>
      </c>
      <c r="G11" s="85">
        <f>SUM(G6:G10)</f>
        <v>43000000</v>
      </c>
      <c r="H11" s="85">
        <f>SUM(H6:H10)</f>
        <v>50000000</v>
      </c>
      <c r="I11" s="86"/>
    </row>
    <row r="12" spans="2:9" x14ac:dyDescent="0.2">
      <c r="H12" s="75"/>
    </row>
    <row r="13" spans="2:9" x14ac:dyDescent="0.2">
      <c r="D13" s="65"/>
    </row>
    <row r="14" spans="2:9" x14ac:dyDescent="0.2">
      <c r="B14" s="88" t="s">
        <v>56</v>
      </c>
      <c r="C14" s="66">
        <v>50000000</v>
      </c>
      <c r="D14" s="76"/>
    </row>
    <row r="15" spans="2:9" x14ac:dyDescent="0.2">
      <c r="B15" s="53" t="s">
        <v>57</v>
      </c>
      <c r="C15" s="81">
        <f>Proceeds-EffectivePreference</f>
        <v>43000000</v>
      </c>
      <c r="E15" s="78"/>
      <c r="G15" s="79"/>
    </row>
    <row r="16" spans="2:9" x14ac:dyDescent="0.2">
      <c r="B16" s="53" t="s">
        <v>58</v>
      </c>
      <c r="C16" s="83">
        <f>PostPreferenceProceeds/PostPreferenceCapitalization</f>
        <v>2.3888888888888888</v>
      </c>
    </row>
    <row r="17" spans="2:5" x14ac:dyDescent="0.2">
      <c r="B17" s="54" t="s">
        <v>59</v>
      </c>
      <c r="C17" s="84">
        <f>TotalCapitalization-IF(AEffective=0,0,AShares)-IF(BEffective=0,0,BShares)-IF(CEffective=0,0,CShares)-IF(DEffective=0,0,DShares)</f>
        <v>18000000</v>
      </c>
      <c r="E17" s="73"/>
    </row>
    <row r="18" spans="2:5" x14ac:dyDescent="0.2">
      <c r="B18" s="50"/>
      <c r="C18" s="87"/>
      <c r="E18" s="73"/>
    </row>
    <row r="19" spans="2:5" ht="12" customHeight="1" x14ac:dyDescent="0.2"/>
    <row r="20" spans="2:5" ht="12" customHeight="1" x14ac:dyDescent="0.2">
      <c r="B20" s="88" t="s">
        <v>72</v>
      </c>
      <c r="C20" s="77">
        <f>(TotalCapitalization-DShares-CShares-BShares)*APerSharePreference+DPreference+CPreference+BPreference</f>
        <v>26000000</v>
      </c>
    </row>
    <row r="21" spans="2:5" x14ac:dyDescent="0.2">
      <c r="B21" s="53" t="s">
        <v>73</v>
      </c>
      <c r="C21" s="81">
        <f>(TotalCapitalization-DShares-CShares)*BPerSharePreference+DPreference+CPreference</f>
        <v>43000000</v>
      </c>
    </row>
    <row r="22" spans="2:5" x14ac:dyDescent="0.2">
      <c r="B22" s="53" t="s">
        <v>74</v>
      </c>
      <c r="C22" s="81">
        <f>(TotalCapitalization-DShares)*CPerSharePreference+DPreference</f>
        <v>61000000</v>
      </c>
    </row>
    <row r="23" spans="2:5" x14ac:dyDescent="0.2">
      <c r="B23" s="54" t="s">
        <v>75</v>
      </c>
      <c r="C23" s="82">
        <f>TotalCapitalization*DPerSharePreference</f>
        <v>80000000</v>
      </c>
    </row>
    <row r="24" spans="2:5" x14ac:dyDescent="0.2">
      <c r="B24" s="80"/>
    </row>
    <row r="25" spans="2:5" x14ac:dyDescent="0.2">
      <c r="B25" s="80"/>
    </row>
    <row r="26" spans="2:5" x14ac:dyDescent="0.2">
      <c r="B26" s="80"/>
      <c r="D26" s="74"/>
    </row>
    <row r="27" spans="2:5" x14ac:dyDescent="0.2">
      <c r="B27" s="80"/>
    </row>
    <row r="28" spans="2:5" x14ac:dyDescent="0.2">
      <c r="B28" s="80"/>
    </row>
    <row r="29" spans="2:5" x14ac:dyDescent="0.2">
      <c r="B29" s="80"/>
    </row>
    <row r="30" spans="2:5" x14ac:dyDescent="0.2">
      <c r="B30" s="80"/>
    </row>
    <row r="31" spans="2:5" x14ac:dyDescent="0.2">
      <c r="B31" s="80"/>
    </row>
    <row r="32" spans="2:5" ht="15" x14ac:dyDescent="0.35">
      <c r="B32" s="80"/>
      <c r="C32" s="67"/>
    </row>
    <row r="33" spans="2:4" ht="15" x14ac:dyDescent="0.35">
      <c r="C33" s="68"/>
      <c r="D33" s="76"/>
    </row>
    <row r="34" spans="2:4" x14ac:dyDescent="0.2">
      <c r="C34" s="76"/>
    </row>
    <row r="35" spans="2:4" x14ac:dyDescent="0.2">
      <c r="B35" s="80"/>
      <c r="C35" s="76"/>
    </row>
    <row r="36" spans="2:4" ht="15" x14ac:dyDescent="0.35">
      <c r="B36" s="80"/>
      <c r="C36" s="67"/>
    </row>
    <row r="37" spans="2:4" ht="15" x14ac:dyDescent="0.35">
      <c r="C37" s="68"/>
      <c r="D37" s="76"/>
    </row>
    <row r="38" spans="2:4" x14ac:dyDescent="0.2">
      <c r="C38" s="76"/>
    </row>
    <row r="39" spans="2:4" x14ac:dyDescent="0.2">
      <c r="B39" s="80"/>
      <c r="C39" s="76"/>
    </row>
    <row r="40" spans="2:4" x14ac:dyDescent="0.2">
      <c r="B40" s="80"/>
      <c r="C40" s="76"/>
    </row>
    <row r="41" spans="2:4" x14ac:dyDescent="0.2">
      <c r="B41" s="80"/>
      <c r="C41" s="76"/>
    </row>
    <row r="42" spans="2:4" x14ac:dyDescent="0.2">
      <c r="B42" s="80"/>
      <c r="C42" s="76"/>
    </row>
    <row r="43" spans="2:4" x14ac:dyDescent="0.2">
      <c r="B43" s="80"/>
      <c r="C43" s="76"/>
    </row>
    <row r="44" spans="2:4" ht="15" x14ac:dyDescent="0.35">
      <c r="B44" s="80"/>
      <c r="C44" s="67"/>
    </row>
    <row r="45" spans="2:4" ht="15" x14ac:dyDescent="0.35">
      <c r="C45" s="68"/>
      <c r="D45" s="76"/>
    </row>
    <row r="47" spans="2:4" x14ac:dyDescent="0.2">
      <c r="C47" s="76"/>
      <c r="D47" s="76"/>
    </row>
  </sheetData>
  <mergeCells count="2"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Cap Table</vt:lpstr>
      <vt:lpstr>Pro Forma Series A</vt:lpstr>
      <vt:lpstr>Liq Pref - Non-Part</vt:lpstr>
      <vt:lpstr>AEffective</vt:lpstr>
      <vt:lpstr>AInflection</vt:lpstr>
      <vt:lpstr>APerSharePreference</vt:lpstr>
      <vt:lpstr>APreference</vt:lpstr>
      <vt:lpstr>AShares</vt:lpstr>
      <vt:lpstr>BEffective</vt:lpstr>
      <vt:lpstr>BInflection</vt:lpstr>
      <vt:lpstr>BPerSharePreference</vt:lpstr>
      <vt:lpstr>BPreference</vt:lpstr>
      <vt:lpstr>BShares</vt:lpstr>
      <vt:lpstr>CEffective</vt:lpstr>
      <vt:lpstr>CInflection</vt:lpstr>
      <vt:lpstr>CPerSharePreference</vt:lpstr>
      <vt:lpstr>CPreference</vt:lpstr>
      <vt:lpstr>CShares</vt:lpstr>
      <vt:lpstr>DEffective</vt:lpstr>
      <vt:lpstr>DInflection</vt:lpstr>
      <vt:lpstr>DPerSharePreference</vt:lpstr>
      <vt:lpstr>DPreference</vt:lpstr>
      <vt:lpstr>DShares</vt:lpstr>
      <vt:lpstr>EffectivePreference</vt:lpstr>
      <vt:lpstr>PostPreferenceCapitalization</vt:lpstr>
      <vt:lpstr>PostPreferencePerShare</vt:lpstr>
      <vt:lpstr>PostPreferenceProceeds</vt:lpstr>
      <vt:lpstr>Proceeds</vt:lpstr>
      <vt:lpstr>TotalCapitalization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Williams</dc:creator>
  <cp:lastModifiedBy>Landes Taylor</cp:lastModifiedBy>
  <dcterms:created xsi:type="dcterms:W3CDTF">2016-04-29T22:09:18Z</dcterms:created>
  <dcterms:modified xsi:type="dcterms:W3CDTF">2017-02-28T02:19:25Z</dcterms:modified>
</cp:coreProperties>
</file>